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9765" tabRatio="577"/>
  </bookViews>
  <sheets>
    <sheet name="תנאי-סף" sheetId="1" r:id="rId1"/>
    <sheet name="איכות" sheetId="8" r:id="rId2"/>
    <sheet name="תכנית המחקר המוצעת" sheetId="11" r:id="rId3"/>
    <sheet name="מחיר וסיכום" sheetId="6" r:id="rId4"/>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'תנאי-סף'!$C$12</definedName>
    <definedName name="_Ref297537484" localSheetId="0">'תנאי-סף'!#REF!</definedName>
    <definedName name="_Ref297537502" localSheetId="0">'תנאי-סף'!#REF!</definedName>
    <definedName name="_Ref299015948" localSheetId="0">'תנאי-סף'!#REF!</definedName>
    <definedName name="_Ref299441922" localSheetId="0">'תנאי-סף'!$C$16</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'תנאי-סף'!$C$31</definedName>
    <definedName name="_Ref316372399" localSheetId="0">'תנאי-סף'!$C$16</definedName>
    <definedName name="_Ref329872137" localSheetId="0">'תנאי-סף'!#REF!</definedName>
    <definedName name="_Ref373241086" localSheetId="0">'תנאי-סף'!#REF!</definedName>
    <definedName name="_Ref374524676" localSheetId="0">'תנאי-סף'!$C$9</definedName>
    <definedName name="_Ref375743705" localSheetId="0">'תנאי-סף'!$C$13</definedName>
    <definedName name="_Ref414963483" localSheetId="0">'תנאי-סף'!$C$18</definedName>
    <definedName name="_Ref416103278" localSheetId="0">'תנאי-סף'!$C$19</definedName>
    <definedName name="_Ref420855264" localSheetId="0">'תנאי-סף'!$C$24</definedName>
    <definedName name="_Ref421107478" localSheetId="0">'תנאי-סף'!$C$13</definedName>
    <definedName name="_xlnm.Print_Area" localSheetId="0">'תנאי-סף'!$A$1:$H$44</definedName>
  </definedNames>
  <calcPr calcId="145621"/>
</workbook>
</file>

<file path=xl/calcChain.xml><?xml version="1.0" encoding="utf-8"?>
<calcChain xmlns="http://schemas.openxmlformats.org/spreadsheetml/2006/main">
  <c r="H11" i="8" l="1"/>
  <c r="H12" i="8"/>
  <c r="F11" i="8"/>
  <c r="F12" i="8"/>
  <c r="D10" i="8"/>
  <c r="D5" i="8"/>
  <c r="D13" i="8" l="1"/>
  <c r="H13" i="8"/>
  <c r="F13" i="8"/>
  <c r="H9" i="8"/>
  <c r="J9" i="8"/>
  <c r="L9" i="8"/>
  <c r="F9" i="8"/>
  <c r="D8" i="8"/>
  <c r="D16" i="8" s="1"/>
  <c r="H7" i="8"/>
  <c r="F7" i="8"/>
  <c r="H6" i="8"/>
  <c r="F6" i="8"/>
  <c r="H8" i="8" l="1"/>
  <c r="F8" i="8" l="1"/>
  <c r="J6" i="8"/>
  <c r="L6" i="8"/>
  <c r="F12" i="11" l="1"/>
  <c r="H4" i="8" s="1"/>
  <c r="H12" i="11"/>
  <c r="J12" i="11"/>
  <c r="D12" i="11"/>
  <c r="J15" i="8"/>
  <c r="L15" i="8"/>
  <c r="J14" i="8" l="1"/>
  <c r="J13" i="8" s="1"/>
  <c r="L14" i="8"/>
  <c r="L13" i="8" s="1"/>
  <c r="J8" i="8" l="1"/>
  <c r="L8" i="8"/>
  <c r="H5" i="8"/>
  <c r="G16" i="8" s="1"/>
  <c r="J7" i="8"/>
  <c r="J5" i="8" s="1"/>
  <c r="L7" i="8"/>
  <c r="L5" i="8" s="1"/>
  <c r="F5" i="8"/>
  <c r="F4" i="8"/>
  <c r="E16" i="8" s="1"/>
  <c r="G17" i="8" l="1"/>
  <c r="G18" i="8"/>
  <c r="E14" i="6"/>
  <c r="E16" i="6" s="1"/>
  <c r="D14" i="6"/>
  <c r="J4" i="8"/>
  <c r="L4" i="8" s="1"/>
  <c r="E18" i="8" l="1"/>
  <c r="E17" i="8"/>
  <c r="F14" i="6"/>
  <c r="F5" i="6"/>
  <c r="E5" i="6"/>
  <c r="G5" i="6"/>
  <c r="D6" i="6" s="1"/>
  <c r="D5" i="6"/>
  <c r="K16" i="8"/>
  <c r="K17" i="8" s="1"/>
  <c r="F6" i="6" l="1"/>
  <c r="E6" i="6"/>
  <c r="G6" i="6"/>
  <c r="E3" i="6" l="1"/>
  <c r="F3" i="11"/>
  <c r="G2" i="8"/>
  <c r="H3" i="11"/>
  <c r="G3" i="6"/>
  <c r="F3" i="6" l="1"/>
  <c r="F13" i="6"/>
  <c r="D3" i="11"/>
  <c r="E2" i="8"/>
  <c r="C12" i="11" l="1"/>
  <c r="I16" i="8" l="1"/>
  <c r="I17" i="8" s="1"/>
  <c r="G14" i="6" l="1"/>
  <c r="F8" i="1" l="1"/>
  <c r="F26" i="1" l="1"/>
  <c r="G26" i="1"/>
  <c r="G8" i="1"/>
  <c r="F14" i="1"/>
  <c r="G14" i="1"/>
  <c r="F25" i="1" l="1"/>
  <c r="G25" i="1"/>
  <c r="B16" i="6" l="1"/>
  <c r="G15" i="6"/>
  <c r="G16" i="6" s="1"/>
  <c r="F15" i="6"/>
  <c r="F16" i="6" s="1"/>
  <c r="E15" i="6"/>
  <c r="D15" i="6"/>
  <c r="D16" i="6" s="1"/>
  <c r="D3" i="6"/>
  <c r="E17" i="6" l="1"/>
  <c r="D17" i="6"/>
  <c r="F17" i="6"/>
  <c r="G17" i="6"/>
</calcChain>
</file>

<file path=xl/comments1.xml><?xml version="1.0" encoding="utf-8"?>
<comments xmlns="http://schemas.openxmlformats.org/spreadsheetml/2006/main">
  <authors>
    <author>Sarel Kadosh</author>
  </authors>
  <commentList>
    <comment ref="G14" authorId="0">
      <text>
        <r>
          <rPr>
            <b/>
            <sz val="9"/>
            <color indexed="81"/>
            <rFont val="Tahoma"/>
            <family val="2"/>
          </rPr>
          <t>Sarel Kadosh:</t>
        </r>
        <r>
          <rPr>
            <sz val="9"/>
            <color indexed="81"/>
            <rFont val="Tahoma"/>
            <family val="2"/>
          </rPr>
          <t xml:space="preserve">
הוצגו שישה חוקרים נוספים: 
ערן לק
נועה לביד
ציפי בוכניק
אושרת כץ שחם
אילה זטוצקי
אלה ברזני</t>
        </r>
      </text>
    </comment>
  </commentList>
</comments>
</file>

<file path=xl/sharedStrings.xml><?xml version="1.0" encoding="utf-8"?>
<sst xmlns="http://schemas.openxmlformats.org/spreadsheetml/2006/main" count="147" uniqueCount="129">
  <si>
    <t xml:space="preserve">עומד בכל תנאי-הסף </t>
  </si>
  <si>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</si>
  <si>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</si>
  <si>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</si>
  <si>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</si>
  <si>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</si>
  <si>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</si>
  <si>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ציון כולל לפרמטר</t>
  </si>
  <si>
    <t>ציון מחיר מנורמל</t>
  </si>
  <si>
    <t>ציון איכות</t>
  </si>
  <si>
    <t>ציון מחיר</t>
  </si>
  <si>
    <t>סה"כ ציון</t>
  </si>
  <si>
    <t>מחיר</t>
  </si>
  <si>
    <t>שקלול ציונים סופיים</t>
  </si>
  <si>
    <t>רכיב</t>
  </si>
  <si>
    <t>דירוג המציעים</t>
  </si>
  <si>
    <t>נימוק/ציון גלם</t>
  </si>
  <si>
    <t>טלפון:</t>
  </si>
  <si>
    <t>כתובת דוא"ל</t>
  </si>
  <si>
    <t>אם המציע הוא תאגיד, יצורף בנוסף אישור עו"ד או רו"ח על היות החתומים בשמו על מסמכי המכרז רשאים לחייב את המציע בחתימתם.</t>
  </si>
  <si>
    <t>נימוק / ציון גלם</t>
  </si>
  <si>
    <t>תנאי סף מקצועיים</t>
  </si>
  <si>
    <t>תנאי סף מנהליים</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</si>
  <si>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</si>
  <si>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</si>
  <si>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‎21.2 לפרק זה.</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</si>
  <si>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</si>
  <si>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 סעיף:</t>
  </si>
  <si>
    <t>קריטריון:</t>
  </si>
  <si>
    <t>מס"ד:</t>
  </si>
  <si>
    <t>שם המציע:</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</si>
  <si>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</si>
  <si>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</si>
  <si>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סה"כ ניקוד לאיכות</t>
  </si>
  <si>
    <t>מציע 1</t>
  </si>
  <si>
    <t>מציע 2</t>
  </si>
  <si>
    <t>מציע 3</t>
  </si>
  <si>
    <t>מציע 4</t>
  </si>
  <si>
    <t>פרמטרים (ציון מ-1-10 נק')</t>
  </si>
  <si>
    <r>
      <t xml:space="preserve">מעבר סף איכות </t>
    </r>
    <r>
      <rPr>
        <b/>
        <u/>
        <sz val="14"/>
        <rFont val="David"/>
        <family val="2"/>
        <charset val="177"/>
      </rPr>
      <t>כולל</t>
    </r>
  </si>
  <si>
    <t>ח.פ.</t>
  </si>
  <si>
    <t>ציון</t>
  </si>
  <si>
    <t>נימוק</t>
  </si>
  <si>
    <t>הצעת המחיר (ללא מע"מ)</t>
  </si>
  <si>
    <t>הצעת המחיר (כולל מע"מ)</t>
  </si>
  <si>
    <t>5</t>
  </si>
  <si>
    <t>5.2</t>
  </si>
  <si>
    <t>5.1</t>
  </si>
  <si>
    <t>5.3</t>
  </si>
  <si>
    <t>5.4</t>
  </si>
  <si>
    <t>5.5</t>
  </si>
  <si>
    <t>5.6</t>
  </si>
  <si>
    <t>5.7</t>
  </si>
  <si>
    <t xml:space="preserve"> אם המציע הוא תאגיד - במועד הגשת ההצעה המציע אינו בעל חובות אגרה שנתית לרשות התאגידים לשנים שקדמו לשנה בה מוגשת ההצעה. בנוסף, המציע אינו חברה מפרת חוק ואינו עומד בפני התראה קודם רישום כחברה מפרת חוק.</t>
  </si>
  <si>
    <t>5.6.1</t>
  </si>
  <si>
    <t>בעל תואר שני לפחות ממוסד אקדמי מוכר על ידי המועצה להשכלה גבוהה. על בעל תואר אקדמי מחו"ל לצרף אישור מהגף להערכת תארים אקדמיים בחו"ל שבמשרד החינוך.</t>
  </si>
  <si>
    <t xml:space="preserve">6.1. </t>
  </si>
  <si>
    <t>חוברת הצעה מלאה וחתומה כנדרש בסעיף ‎8 להלן.</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</si>
  <si>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</si>
  <si>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6.2.</t>
  </si>
  <si>
    <t>6.3.</t>
  </si>
  <si>
    <t>6.4.</t>
  </si>
  <si>
    <t>6.5.</t>
  </si>
  <si>
    <t>המציע יציג נסח חברה/שותפות עדכני מרשות התאגידים, הניתן להפקה דרך אתר האינטרנט של רשות התאגידים, שכתובתו: Taagidim.justice.gov.il בלחיצה על הכותרת "הפקת נסח חברה"- לצורך הוכחת תנאי הסף שבסעיף 5.4.</t>
  </si>
  <si>
    <t>6.6.</t>
  </si>
  <si>
    <t>6.7.</t>
  </si>
  <si>
    <t>6.10.</t>
  </si>
  <si>
    <t>הצהרה על שימוש בתוכנות מקוריות (נספח ב'9).</t>
  </si>
  <si>
    <t>התחייבות לשמירת סודיות ולמניעת ניגוד עניינים (נספח ב'8).</t>
  </si>
  <si>
    <t>המציע הינו מוסד מוכר להשכלה גבוהה, כמשמעותו בחוק המועצה להשכלה גבוהה, התשי"ח -1958, או גוף משפטי מאוגד הרשום ברשם רשמי  או שהינו עוסק מורשה.</t>
  </si>
  <si>
    <t>5.8</t>
  </si>
  <si>
    <t>חוקר נוסף:</t>
  </si>
  <si>
    <t>בעל תואר ראשון לפחות ממוסד אקדמי מוכר על ידי המועצה להשכלה גבוהה. על בעל תואר אקדמי מחו"ל לצרף אישור מהגף להערכת תארים אקדמיים בחו"ל שבמשרד החינוך.</t>
  </si>
  <si>
    <t>התרשמות מתכנית המחקר המוצעת:</t>
  </si>
  <si>
    <t xml:space="preserve">המציע נדרש לפרט בהצעה את מתודולוגיית המחקר. הפירוט יכלול את הנושאים הבאים: הגדרת אוכלוסיית המחקר, מקורות לאיסוף ספרות, מקורות נתונים, מודל בסיסי של המחקר, אמצעים כמותיים ולא כמותיים לעיבוד הנתונים, פירוט אבני הדרך ולוחות זמנים לביצוע. ככל הניתן יש לציין את היקף השעות המשוער לכל שלב בעבודה, המקורות לאיסוף הנתונים, שיטת העבודה לרבות אופן איסוף הנתונים. </t>
  </si>
  <si>
    <t>עדכניות התיאוריות והממצאים שעליהן מתבסס המחקר (שימוש בתיאוריות במחקרים אחרונים, מועד פרסום התיאוריה וכיו"ב).</t>
  </si>
  <si>
    <t>היקף היקף ואיכות הספרות המקצועית והתאמתה לנושא המחקר (כמות המחקרים ו/או הספרות המקצועית, איכות המקורות בהם פרסמו וכיו"ב).</t>
  </si>
  <si>
    <t>תכנית תכנית איסוף הנתונים המשוערת (כמות וגיוון מקורות הנתונים).</t>
  </si>
  <si>
    <t>מבנה וארגון ההצעה באופן שתואם את מטרות המחקר ולוח הזמנים כולל אבני דרך.</t>
  </si>
  <si>
    <t>חדשנות טכנולוגית ויצירתיות</t>
  </si>
  <si>
    <t>תכנית תכנית להשוואה בינלאומית (התייחסויות ואזכורים למחקרים דומים שנעשו בתחום בעולם ותכנית לעריכת השוואת נתונים וממצאים בינ"ל במסגרת המחקר).</t>
  </si>
  <si>
    <t>תכנית המחקר המוצעת</t>
  </si>
  <si>
    <t>ראה לשונית "תכנית המחקר המוצעת"</t>
  </si>
  <si>
    <t xml:space="preserve">השכלת החוקרים- תיבחן השכלתם של החוקרים הנוספים בצוות המחקר בתחום הרלוונטי, מלבד השכלתו של ראש הצוות. הניקוד יתבצע באופן הבא:
• תואר ראשון (כנדרש בתנאי הסף) – 0 נקודות
• בעל תואר שני – 1 נקודות
• במהלך לימודי תואר שלישי – 2 נקודות.
• בעל תואר שלישי – 3 נקודות.
סך הניקוד בסעיף זה יתקבל כממוצע הניקוד של כל החוקרים הנוספים המוצעים (0-2 חוקרים). יש לצרף תעודות ו/או אישורי לימודים המעידים על השכלתם של החוקרים.
</t>
  </si>
  <si>
    <t xml:space="preserve">סה"כ ציון איכות </t>
  </si>
  <si>
    <t>איש קשר לצורך המכרז:</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</si>
  <si>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</si>
  <si>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</si>
  <si>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r>
      <rPr>
        <b/>
        <sz val="12"/>
        <color theme="1"/>
        <rFont val="David"/>
        <family val="2"/>
        <charset val="177"/>
      </rPr>
      <t>ערבות הצעה</t>
    </r>
    <r>
      <rPr>
        <sz val="12"/>
        <color theme="1"/>
        <rFont val="David"/>
        <family val="2"/>
        <charset val="177"/>
      </rPr>
      <t xml:space="preserve"> - על המציע לצרף להצעתו ערבות בנקאית לא צמודה, בלתי-מותנית וברת-חילוט, או לחלופין הוראת קיזוז</t>
    </r>
    <r>
      <rPr>
        <b/>
        <sz val="12"/>
        <color theme="1"/>
        <rFont val="David"/>
        <family val="2"/>
        <charset val="177"/>
      </rPr>
      <t xml:space="preserve"> </t>
    </r>
    <r>
      <rPr>
        <sz val="12"/>
        <color theme="1"/>
        <rFont val="David"/>
        <family val="2"/>
        <charset val="177"/>
      </rPr>
      <t xml:space="preserve">(לגבי מוסדות להשכלה גבוהה המתוקצבים ע"י הות"ת), על סך של </t>
    </r>
    <r>
      <rPr>
        <b/>
        <sz val="12"/>
        <color theme="1"/>
        <rFont val="David"/>
        <family val="2"/>
        <charset val="177"/>
      </rPr>
      <t>12,500</t>
    </r>
    <r>
      <rPr>
        <sz val="12"/>
        <color theme="1"/>
        <rFont val="David"/>
        <family val="2"/>
        <charset val="177"/>
      </rPr>
      <t xml:space="preserve">₪ על שם המציע שתהא בתוקף עד לתאריך הנקוב בנספח ב'9/ב'10 (בהתאמה) ובהתאם לסכום ועל-פי הנוסח האמור שם. ערבות / הוראת קיזוז זו תוחזר למציעים שלא יזכו במכרז. המציע שיזכה במכרז, יחליף ערבות זו בערבות לביצוע החוזה כנדרש להלן. </t>
    </r>
  </si>
  <si>
    <t>במהלך חמש השנים האחרונות, המציע בעל ניסיון בביצוע מחקרים מדעיים בתחומי האנרגיה, כאשר המחקר כלל היבטים סביבתיים וכלכלים וכן השוואות בין-לאומיות, וזאת בהיקף של 2 מחקרים לפחות, כאשר ההיקף הכספי של כל אחד מהמחקרים שבוצעו עומד על 100,000 ₪ לפחות.</t>
  </si>
  <si>
    <t>5.7.1</t>
  </si>
  <si>
    <t>5.7.2</t>
  </si>
  <si>
    <t xml:space="preserve">בעל ניסיון במהלך שלוש השנים האחרונות בביצוע מחקר מדעי אחד לפחות בתחומי מו"פ ו/או כלכלת מו"פ, כאשר ההיקף הכספי של המחקר שבוצע עומד על לא פחות מ- 100,000 ₪. </t>
  </si>
  <si>
    <t>5.8.1</t>
  </si>
  <si>
    <t xml:space="preserve">אישורים לפי חוק עסקאות גופים ציבוריים, בדבר ניהול פנקסי חשבונות ורשומות, כשהוא תקף, להוכחת העמידה בתנאי הסף שבסעיף 5.2לעיל. </t>
  </si>
  <si>
    <t> פרטים אודות ניסיונו של המציע, כנדרש בסעיף ‎5.6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עימו, הכל לפי הנדרש בטבלה שבנספח זה (נספח ב'2).</t>
  </si>
  <si>
    <t>קורות חיים ומסמכים המעידים על הכשרתו וניסיונו של ראש צוות המחקר מטעם המציע, לצורך הוכחת העמידה בתנאי הסף ‎5.7.1-5.7.2.</t>
  </si>
  <si>
    <t xml:space="preserve">תכנית מחקר מפורטת מוצעת לביצוע השירותים המבוקשים, לכל הפחות ע"פ הפרמטרים המופעים בסעיף ‎ 10.7.1להלן וע"פ האמור בנספח א' – מפרט השירותים. </t>
  </si>
  <si>
    <r>
      <rPr>
        <sz val="12"/>
        <color theme="1"/>
        <rFont val="David"/>
        <family val="2"/>
        <charset val="177"/>
      </rPr>
      <t>ערבות בנקאית או לחלופין הוראת קיזוז (לגבי מוסדות להשכלה גבוהה המתוקצבים ע"י הות"ת), להבטחת קיום תנאי המכרז, כמפורט בסעיף ‎</t>
    </r>
    <r>
      <rPr>
        <sz val="12"/>
        <color theme="1"/>
        <rFont val="Times New Roman"/>
        <family val="1"/>
      </rPr>
      <t>14</t>
    </r>
    <r>
      <rPr>
        <sz val="12"/>
        <color theme="1"/>
        <rFont val="David"/>
        <family val="2"/>
        <charset val="177"/>
      </rPr>
      <t xml:space="preserve"> להלן, לצורך הוכחת עמידה בתנאי הסף המפורט בסעיף ‎</t>
    </r>
    <r>
      <rPr>
        <sz val="12"/>
        <color theme="1"/>
        <rFont val="Times New Roman"/>
        <family val="1"/>
      </rPr>
      <t>5.5</t>
    </r>
    <r>
      <rPr>
        <sz val="12"/>
        <color theme="1"/>
        <rFont val="David"/>
        <family val="2"/>
        <charset val="177"/>
      </rPr>
      <t xml:space="preserve"> לעיל.</t>
    </r>
  </si>
  <si>
    <t>10.7.1</t>
  </si>
  <si>
    <t>10.7.2</t>
  </si>
  <si>
    <t>המציע</t>
  </si>
  <si>
    <t>10.7.2.1</t>
  </si>
  <si>
    <t>10.7.2.2</t>
  </si>
  <si>
    <t xml:space="preserve"> ניסיון בעבודה מול גורמים בינ"ל (10%) - בסעיף זה ייבחן ניסיונו של המציע בחמש השנים האחרונות. עבור כל שנת ניסיון בממשק עבודה מול אוניברסיטאות ו/או מכוני מחקר ו / או חברות ייעוץ בינ"ל בתחום האנרגיה, יקבל המציע 2 נקודות בסעיף זה. זאת עד למקסימום של 5 שנות ניסיון, שעליהם יינתן ניקוד מלא לסעיף זה (10 נקודות).
לעניין סעיף זה "עבודה מול גורמים בינ"ל" הכוונה – ביצוע מחקרים או מתן ייעוץ בתחום הסביבה בשיתוף ו/או עבור אוניברסיטאות מחו"ל, מכוני מחקר ו / או חברות ייעוץ בינ"ל ו / או ממשלות זרות.
</t>
  </si>
  <si>
    <t>10.7.3</t>
  </si>
  <si>
    <t>10.7.3.2</t>
  </si>
  <si>
    <t>ניסיון ראש צוות המחקר בביצוע מחקרים דומים: בסעיף זה ייבחן ניסיונו של ראש צוות המחקר בחמש השנים האחרונות, מעבר לדרוש בתנאי הסף 5.6. עבור כל מחקר מדעי נוסף שניהל ראש צוות המחקר בתחום האנרגיה, בהיקף של 100,000 ₪ לפחות, יקבל המציע 2.5 נקודות בסעיף זה. זאת עד למקסימום של 6 מחקרים (4 מחקרים מעבר לתנאי הסף), שעליהם יינתן ניקוד מלא לסעיף זה (10 נקודות).</t>
  </si>
  <si>
    <t>10.7.4</t>
  </si>
  <si>
    <t>10.7.4.1</t>
  </si>
  <si>
    <t>10.7.4.2</t>
  </si>
  <si>
    <t>10.7.5</t>
  </si>
  <si>
    <r>
      <t xml:space="preserve">מעבר סף איכות </t>
    </r>
    <r>
      <rPr>
        <b/>
        <u/>
        <sz val="14"/>
        <rFont val="David"/>
        <family val="2"/>
        <charset val="177"/>
      </rPr>
      <t>תחתון</t>
    </r>
  </si>
  <si>
    <t>5.9</t>
  </si>
  <si>
    <t>5.9.1</t>
  </si>
  <si>
    <t>5.9.2</t>
  </si>
  <si>
    <t>קורות חיים ומסמכים המעידים על הכשרתם וניסיונם של החוקרים הנוספים המוצעים במסגרת מכרז זה, כנדרש בתנאי הסף 5.8.1-5.9</t>
  </si>
  <si>
    <t>השכלת ראש צוות הייעוץ וניסיונו</t>
  </si>
  <si>
    <t>יועצים נוספים והשכלתם</t>
  </si>
  <si>
    <t xml:space="preserve">ניסיון בביצוע מחקרים עבור ממשלות זרות (10%) – ייבחן ניסיונו של החוקר בחמש השנים האחרונות, מעבר לנדרש בתנאי הסף ‏5.6. עבור כל מחקר מדעי נוסף שניהל בתחום האנרגיה עבור ממשלות זרות, בהיקף של 100,000 ₪ לפחות, יקבל המציע 2.5 נקודות בסעיף זה. זאת עד למקסימום של 7 מחקרים (4 מחקרים מעבר לתנאי הסף), שעליהם יינתן ניקוד מלא לסעיף זה (10 נקודות). </t>
  </si>
  <si>
    <t xml:space="preserve"> ניסיון נוסף בביצוע מחקרים (10%) – ייבחן ניסיונו של החוקר בחמש השנים האחרונות. עבור כל מחקר מדעי שניהל בתחום האנרגיה עבור גופים שאינם ממשלות זרות, בהיקף של 100,000 ₪ לפחות, יקבל המציע 2.5 נקודות בסעיף זה. זאת עד למקסימום של 4 מחקרים, שעליהם יינתן ניקוד מלא לסעיף זה (10 נקודות). </t>
  </si>
  <si>
    <t xml:space="preserve">ניסיון בתחום הייעוץ– ייבחן ניסיונם של היועצים הנוספים בצוות הייעוץ, מלבד ניסיונם של ראש הצוות ושני החוקרים הנוספים הנדרשים בסעיף  ‏.‎4.7, במהלך חמש השנים האחרונות, בביצוע עבודות ביעוץ חדשנות ומו"פ אנרגיה ו/או כלכלת מו"פ אנרגיה בהיקף כספי של 100,000 ₪ לפחות עבור כל עבודת יעוץ. עבור כל עבודת יעוץ כאמור תינתן 1 נקודה לכל חוקר עד למקסימום של שתי עבודות יעוץ שונים כאמור, שכל חוקר ביצע (2 נקודות).
הניקוד בסעיף זה יתקבל כממוצע הניקוד של כל היועצים המוצעים (1-3 יועצים). יש לצרף קורות חיים המעידים על ניסיונם של החוקרים.
</t>
  </si>
  <si>
    <t>ראש צוות הייעוץ:</t>
  </si>
  <si>
    <t xml:space="preserve">בעל ניסיון בשלוש השנים האחרונות, בניהול 2 מחקרים חדשנות יתרון בתחום האנרגיה כאשר ההיקף הכספי של כל אחד מהחקרים שבוצעו עומד על לא פחות מ-100,000 ש"ח. </t>
  </si>
  <si>
    <t>יועץ נוסף בעל ניסיון במדינות זרות</t>
  </si>
  <si>
    <t>בעל ניסיון בניהול 3 מחקרים בתחום חדשנות יתרון בתחום האנרגיה עבור ממשלות זרות, כאשר ההיקף הכספי של כל אחד מהמחקרים שבוצעו עומד על לא פחות מ- 100,000 ₪.</t>
  </si>
  <si>
    <r>
      <t>10.1.1.1</t>
    </r>
    <r>
      <rPr>
        <sz val="7"/>
        <color theme="1"/>
        <rFont val="Times New Roman"/>
        <family val="1"/>
      </rPr>
      <t xml:space="preserve">     </t>
    </r>
    <r>
      <rPr>
        <b/>
        <sz val="12"/>
        <color theme="1"/>
        <rFont val="David"/>
        <family val="2"/>
        <charset val="177"/>
      </rPr>
      <t>ניסיון בביצוע סקרים דומים (5%)</t>
    </r>
    <r>
      <rPr>
        <sz val="12"/>
        <color theme="1"/>
        <rFont val="David"/>
        <family val="2"/>
        <charset val="177"/>
      </rPr>
      <t xml:space="preserve"> - בסעיף זה ייבחן ניסיונו של המציע בחמש השנים האחרונות, מעבר לנדרש בתנאי הסף ‏5.5. עבור כל עבודת יעוץ בתחום חדשנות האנרגיה נוסף שביצע המציע בתחום האנרגיה, בהיקף של 100,000 ₪ לפחות, יקבל המציע </t>
    </r>
    <r>
      <rPr>
        <b/>
        <sz val="12"/>
        <color theme="1"/>
        <rFont val="David"/>
        <family val="2"/>
        <charset val="177"/>
      </rPr>
      <t>1</t>
    </r>
    <r>
      <rPr>
        <sz val="12"/>
        <color theme="1"/>
        <rFont val="David"/>
        <family val="2"/>
        <charset val="177"/>
      </rPr>
      <t xml:space="preserve"> נקודות בסעיף זה. זאת עד למקסימום של </t>
    </r>
    <r>
      <rPr>
        <b/>
        <sz val="12"/>
        <color theme="1"/>
        <rFont val="David"/>
        <family val="2"/>
        <charset val="177"/>
      </rPr>
      <t>7</t>
    </r>
    <r>
      <rPr>
        <sz val="12"/>
        <color theme="1"/>
        <rFont val="David"/>
        <family val="2"/>
        <charset val="177"/>
      </rPr>
      <t xml:space="preserve"> עבודות יעוץ (</t>
    </r>
    <r>
      <rPr>
        <b/>
        <sz val="12"/>
        <color theme="1"/>
        <rFont val="David"/>
        <family val="2"/>
        <charset val="177"/>
      </rPr>
      <t>5</t>
    </r>
    <r>
      <rPr>
        <sz val="12"/>
        <color theme="1"/>
        <rFont val="David"/>
        <family val="2"/>
        <charset val="177"/>
      </rPr>
      <t xml:space="preserve"> עבודות יעוץ מעבר לתנאי הסף), שעליהם יינתן ניקוד מלא לסעיף זה (</t>
    </r>
    <r>
      <rPr>
        <b/>
        <sz val="12"/>
        <color theme="1"/>
        <rFont val="David"/>
        <family val="2"/>
        <charset val="177"/>
      </rPr>
      <t>10</t>
    </r>
    <r>
      <rPr>
        <sz val="12"/>
        <color theme="1"/>
        <rFont val="David"/>
        <family val="2"/>
        <charset val="177"/>
      </rPr>
      <t xml:space="preserve"> נקודות). </t>
    </r>
  </si>
  <si>
    <t xml:space="preserve">ניסיון בביצוע סקרים דומים (5%) - בסעיף זה ייבחן ניסיונו של המציע בחמש השנים האחרונות, מעבר לנדרש בתנאי הסף ‏5.5. עבור כל עבודת יעוץ בתחום חדשנות האנרגיה נוסף שביצע המציע בתחום האנרגיה, בהיקף של 100,000 ₪ לפחות, יקבל המציע 1 נקודות בסעיף זה. זאת עד למקסימום של 7 עבודות יעוץ (5 עבודות יעוץ מעבר לתנאי הסף), שעליהם יינתן ניקוד מלא לסעיף זה (10 נקודות). </t>
  </si>
  <si>
    <t>ניסיון היועץ בעל ניסיון במדינות זרות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</si>
</sst>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0"/>
  </numFmts>
  <fonts count="36">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1"/>
      <color theme="1"/>
      <name val="Arial"/>
      <family val="2"/>
      <charset val="177"/>
      <scheme val="minor"/>
    </font>
    <font>
      <b/>
      <sz val="12"/>
      <color theme="4" tint="0.79998168889431442"/>
      <name val="David"/>
      <family val="2"/>
      <charset val="177"/>
    </font>
    <font>
      <b/>
      <u/>
      <sz val="14"/>
      <name val="David"/>
      <family val="2"/>
      <charset val="177"/>
    </font>
    <font>
      <sz val="12"/>
      <name val="Arial"/>
      <family val="2"/>
      <scheme val="minor"/>
    </font>
    <font>
      <sz val="10"/>
      <color theme="1"/>
      <name val="Arial"/>
      <family val="2"/>
      <charset val="177"/>
      <scheme val="minor"/>
    </font>
    <font>
      <sz val="12"/>
      <color theme="1"/>
      <name val="Times New Roman"/>
      <family val="1"/>
    </font>
    <font>
      <b/>
      <sz val="16"/>
      <color theme="1"/>
      <name val="David"/>
      <family val="2"/>
      <charset val="177"/>
    </font>
    <font>
      <b/>
      <sz val="10"/>
      <name val="David"/>
      <family val="2"/>
      <charset val="177"/>
    </font>
    <font>
      <sz val="9"/>
      <color indexed="81"/>
      <name val="Tahoma"/>
      <family val="2"/>
    </font>
    <font>
      <b/>
      <sz val="9"/>
      <color indexed="81"/>
      <name val="Tahoma"/>
      <family val="2"/>
    </font>
    <font>
      <b/>
      <sz val="12"/>
      <name val="David"/>
      <family val="2"/>
    </font>
    <font>
      <sz val="18"/>
      <name val="David"/>
      <family val="2"/>
      <charset val="177"/>
    </font>
    <font>
      <b/>
      <sz val="18"/>
      <name val="David"/>
      <family val="2"/>
      <charset val="177"/>
    </font>
    <font>
      <sz val="7"/>
      <color theme="1"/>
      <name val="Times New Roman"/>
      <family val="1"/>
    </font>
    <font>
      <sz val="12"/>
      <name val="David"/>
      <family val="2"/>
      <charset val="177"/>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bgColor indexed="64"/>
      </patternFill>
    </fill>
    <fill>
      <patternFill patternType="solid">
        <fgColor theme="9" tint="-0.249977111117893"/>
        <bgColor indexed="64"/>
      </patternFill>
    </fill>
  </fills>
  <borders count="66">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3">
    <xf numFmtId="0" fontId="0" fillId="0" borderId="0"/>
    <xf numFmtId="9" fontId="10" fillId="0" borderId="0" applyFont="0" applyFill="0" applyBorder="0" applyAlignment="0" applyProtection="0"/>
    <xf numFmtId="0" fontId="16" fillId="0" borderId="0" applyNumberFormat="0" applyFill="0" applyBorder="0" applyAlignment="0" applyProtection="0"/>
  </cellStyleXfs>
  <cellXfs count="241">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6"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10" borderId="6" xfId="0" applyFont="1" applyFill="1" applyBorder="1" applyAlignment="1" applyProtection="1">
      <alignment horizontal="center" vertical="center" wrapText="1"/>
      <protection hidden="1"/>
    </xf>
    <xf numFmtId="0" fontId="0" fillId="0" borderId="36" xfId="0" applyBorder="1"/>
    <xf numFmtId="0" fontId="7" fillId="5" borderId="40" xfId="0" applyFont="1" applyFill="1" applyBorder="1" applyAlignment="1" applyProtection="1">
      <alignment horizontal="right" vertical="center" wrapText="1" readingOrder="2"/>
      <protection hidden="1"/>
    </xf>
    <xf numFmtId="0" fontId="7" fillId="5" borderId="21" xfId="0" applyFont="1" applyFill="1" applyBorder="1" applyAlignment="1" applyProtection="1">
      <alignment horizontal="right" vertical="center" wrapText="1" readingOrder="2"/>
      <protection hidden="1"/>
    </xf>
    <xf numFmtId="0" fontId="7" fillId="5" borderId="41" xfId="0" applyFont="1" applyFill="1" applyBorder="1" applyAlignment="1" applyProtection="1">
      <alignment horizontal="right" vertical="center" wrapText="1" readingOrder="2"/>
      <protection hidden="1"/>
    </xf>
    <xf numFmtId="0" fontId="0" fillId="0" borderId="37" xfId="0" applyBorder="1" applyProtection="1">
      <protection hidden="1"/>
    </xf>
    <xf numFmtId="49" fontId="4" fillId="7" borderId="7" xfId="0" applyNumberFormat="1" applyFont="1" applyFill="1" applyBorder="1" applyAlignment="1" applyProtection="1">
      <alignment horizontal="center" vertical="center" wrapText="1"/>
      <protection hidden="1"/>
    </xf>
    <xf numFmtId="49" fontId="2" fillId="5" borderId="25" xfId="0" applyNumberFormat="1" applyFont="1" applyFill="1" applyBorder="1" applyAlignment="1" applyProtection="1">
      <alignment horizontal="center" vertical="center" readingOrder="2"/>
      <protection hidden="1"/>
    </xf>
    <xf numFmtId="0" fontId="4" fillId="10" borderId="7" xfId="0" applyNumberFormat="1" applyFont="1" applyFill="1" applyBorder="1" applyAlignment="1" applyProtection="1">
      <alignment horizontal="center" vertical="center"/>
      <protection hidden="1"/>
    </xf>
    <xf numFmtId="0" fontId="2" fillId="2" borderId="25" xfId="0" applyNumberFormat="1" applyFont="1" applyFill="1" applyBorder="1" applyAlignment="1" applyProtection="1">
      <alignment horizontal="center" vertical="center" readingOrder="2"/>
      <protection hidden="1"/>
    </xf>
    <xf numFmtId="0" fontId="0" fillId="3" borderId="36" xfId="0" applyFill="1" applyBorder="1" applyProtection="1">
      <protection hidden="1"/>
    </xf>
    <xf numFmtId="0" fontId="0" fillId="0" borderId="0" xfId="0" applyBorder="1"/>
    <xf numFmtId="0" fontId="0" fillId="0" borderId="42" xfId="0" applyBorder="1"/>
    <xf numFmtId="0" fontId="6" fillId="15" borderId="24" xfId="0" applyFont="1" applyFill="1" applyBorder="1" applyAlignment="1" applyProtection="1">
      <alignment readingOrder="2"/>
      <protection hidden="1"/>
    </xf>
    <xf numFmtId="0" fontId="8" fillId="15" borderId="12" xfId="0" applyFont="1" applyFill="1" applyBorder="1" applyAlignment="1" applyProtection="1">
      <alignment horizontal="center" vertical="center" readingOrder="2"/>
      <protection hidden="1"/>
    </xf>
    <xf numFmtId="0" fontId="2" fillId="15" borderId="19" xfId="0" applyFont="1" applyFill="1" applyBorder="1" applyAlignment="1" applyProtection="1">
      <alignment horizontal="center" wrapText="1"/>
      <protection hidden="1"/>
    </xf>
    <xf numFmtId="0" fontId="2" fillId="15" borderId="17" xfId="0" applyFont="1" applyFill="1" applyBorder="1" applyAlignment="1" applyProtection="1">
      <alignment horizontal="center" wrapText="1"/>
      <protection hidden="1"/>
    </xf>
    <xf numFmtId="0" fontId="8" fillId="15" borderId="1" xfId="0" applyFont="1" applyFill="1" applyBorder="1" applyAlignment="1" applyProtection="1">
      <alignment horizontal="center" vertical="center" wrapText="1"/>
      <protection locked="0"/>
    </xf>
    <xf numFmtId="0" fontId="2" fillId="15" borderId="18" xfId="0" applyFont="1" applyFill="1" applyBorder="1" applyAlignment="1" applyProtection="1">
      <alignment horizontal="center" wrapText="1"/>
      <protection hidden="1"/>
    </xf>
    <xf numFmtId="0" fontId="8" fillId="15" borderId="4" xfId="0" applyFont="1" applyFill="1" applyBorder="1" applyAlignment="1" applyProtection="1">
      <alignment horizontal="center" vertical="center" wrapText="1"/>
      <protection locked="0"/>
    </xf>
    <xf numFmtId="0" fontId="8" fillId="15" borderId="13" xfId="0" applyFont="1" applyFill="1" applyBorder="1" applyAlignment="1" applyProtection="1">
      <alignment horizontal="center" vertical="center" wrapText="1"/>
      <protection locked="0"/>
    </xf>
    <xf numFmtId="0" fontId="16" fillId="15" borderId="3" xfId="2" applyFill="1" applyBorder="1" applyAlignment="1" applyProtection="1">
      <alignment horizontal="center" vertical="center" wrapText="1"/>
      <protection locked="0"/>
    </xf>
    <xf numFmtId="49" fontId="2" fillId="4" borderId="10" xfId="0" applyNumberFormat="1" applyFont="1" applyFill="1" applyBorder="1" applyAlignment="1" applyProtection="1">
      <alignment horizontal="center" vertical="center" readingOrder="2"/>
      <protection hidden="1"/>
    </xf>
    <xf numFmtId="0" fontId="0" fillId="0" borderId="14" xfId="0" applyBorder="1"/>
    <xf numFmtId="0" fontId="7" fillId="5" borderId="45" xfId="0" applyFont="1" applyFill="1" applyBorder="1" applyAlignment="1" applyProtection="1">
      <alignment horizontal="right" vertical="center" wrapText="1" readingOrder="2"/>
      <protection hidden="1"/>
    </xf>
    <xf numFmtId="1" fontId="20" fillId="15" borderId="18" xfId="0" applyNumberFormat="1" applyFont="1" applyFill="1" applyBorder="1" applyAlignment="1" applyProtection="1">
      <alignment horizontal="center" vertical="center" wrapText="1" readingOrder="2"/>
      <protection locked="0"/>
    </xf>
    <xf numFmtId="9" fontId="20" fillId="2" borderId="56" xfId="1" applyFont="1" applyFill="1" applyBorder="1" applyAlignment="1" applyProtection="1">
      <alignment horizontal="center" vertical="center" wrapText="1" readingOrder="2"/>
      <protection hidden="1"/>
    </xf>
    <xf numFmtId="0" fontId="0" fillId="0" borderId="18" xfId="0" applyBorder="1"/>
    <xf numFmtId="9" fontId="18" fillId="18" borderId="6" xfId="0" applyNumberFormat="1" applyFont="1" applyFill="1" applyBorder="1" applyAlignment="1" applyProtection="1">
      <alignment horizontal="center" vertical="center" wrapText="1" readingOrder="2"/>
      <protection hidden="1"/>
    </xf>
    <xf numFmtId="1" fontId="20" fillId="15" borderId="25" xfId="0" applyNumberFormat="1" applyFont="1" applyFill="1" applyBorder="1" applyAlignment="1" applyProtection="1">
      <alignment horizontal="center" vertical="center" wrapText="1" readingOrder="2"/>
      <protection locked="0"/>
    </xf>
    <xf numFmtId="0" fontId="18" fillId="9" borderId="17" xfId="0" applyFont="1" applyFill="1" applyBorder="1" applyAlignment="1" applyProtection="1">
      <alignment horizontal="center" vertical="center" wrapText="1" readingOrder="2"/>
      <protection hidden="1"/>
    </xf>
    <xf numFmtId="0" fontId="18" fillId="9" borderId="57" xfId="0" applyFont="1" applyFill="1" applyBorder="1" applyAlignment="1" applyProtection="1">
      <alignment horizontal="center" vertical="center" wrapText="1" readingOrder="2"/>
      <protection hidden="1"/>
    </xf>
    <xf numFmtId="0" fontId="24" fillId="15" borderId="30" xfId="0" applyFont="1" applyFill="1" applyBorder="1" applyAlignment="1">
      <alignment horizontal="center" vertical="center" wrapText="1"/>
    </xf>
    <xf numFmtId="0" fontId="8" fillId="15" borderId="0" xfId="0" applyFont="1" applyFill="1" applyBorder="1" applyAlignment="1" applyProtection="1">
      <alignment horizontal="center" vertical="center" wrapText="1"/>
      <protection hidden="1"/>
    </xf>
    <xf numFmtId="0" fontId="8" fillId="15" borderId="41" xfId="0" applyFont="1" applyFill="1" applyBorder="1" applyAlignment="1" applyProtection="1">
      <alignment horizontal="center" vertical="center" wrapText="1"/>
      <protection hidden="1"/>
    </xf>
    <xf numFmtId="0" fontId="8" fillId="15" borderId="58" xfId="0" applyFont="1" applyFill="1" applyBorder="1" applyAlignment="1" applyProtection="1">
      <alignment horizontal="center" vertical="center" wrapText="1"/>
      <protection hidden="1"/>
    </xf>
    <xf numFmtId="0" fontId="4" fillId="7" borderId="48" xfId="0" applyFont="1" applyFill="1" applyBorder="1" applyAlignment="1" applyProtection="1">
      <alignment horizontal="center" vertical="center" wrapText="1"/>
      <protection hidden="1"/>
    </xf>
    <xf numFmtId="0" fontId="24" fillId="15" borderId="18" xfId="0" applyFont="1" applyFill="1" applyBorder="1" applyAlignment="1">
      <alignment horizontal="center" vertical="center" wrapText="1"/>
    </xf>
    <xf numFmtId="0" fontId="4" fillId="7" borderId="48" xfId="0" applyFont="1" applyFill="1" applyBorder="1" applyAlignment="1" applyProtection="1">
      <alignment horizontal="right" vertical="center" wrapText="1"/>
      <protection hidden="1"/>
    </xf>
    <xf numFmtId="0" fontId="4" fillId="10" borderId="48" xfId="0" applyFont="1" applyFill="1" applyBorder="1" applyAlignment="1" applyProtection="1">
      <alignment horizontal="center" vertical="center" wrapText="1" readingOrder="2"/>
      <protection hidden="1"/>
    </xf>
    <xf numFmtId="0" fontId="1" fillId="2" borderId="40" xfId="0" applyFont="1" applyFill="1" applyBorder="1" applyAlignment="1" applyProtection="1">
      <alignment horizontal="right" vertical="center" wrapText="1" readingOrder="2"/>
      <protection hidden="1"/>
    </xf>
    <xf numFmtId="0" fontId="1" fillId="2" borderId="21"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1" fontId="21" fillId="23" borderId="6" xfId="1" applyNumberFormat="1" applyFont="1" applyFill="1" applyBorder="1" applyAlignment="1">
      <alignment horizontal="center" vertical="center"/>
    </xf>
    <xf numFmtId="0" fontId="6" fillId="15" borderId="30" xfId="0" applyFont="1" applyFill="1" applyBorder="1" applyAlignment="1" applyProtection="1">
      <alignment horizontal="center" vertical="center" wrapText="1"/>
      <protection hidden="1"/>
    </xf>
    <xf numFmtId="0" fontId="8" fillId="15" borderId="30" xfId="0" applyFont="1" applyFill="1" applyBorder="1" applyAlignment="1" applyProtection="1">
      <alignment horizontal="center" vertical="center" wrapText="1"/>
      <protection locked="0"/>
    </xf>
    <xf numFmtId="0" fontId="6" fillId="15" borderId="13" xfId="0" applyFont="1" applyFill="1" applyBorder="1" applyAlignment="1" applyProtection="1">
      <alignment horizontal="center" vertical="center" wrapText="1"/>
      <protection locked="0"/>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44" xfId="0" applyBorder="1"/>
    <xf numFmtId="9" fontId="20" fillId="2" borderId="20" xfId="1" applyFont="1" applyFill="1" applyBorder="1" applyAlignment="1" applyProtection="1">
      <alignment horizontal="center" vertical="center" wrapText="1" readingOrder="2"/>
      <protection hidden="1"/>
    </xf>
    <xf numFmtId="9" fontId="20" fillId="2" borderId="59" xfId="1" applyFont="1" applyFill="1" applyBorder="1" applyAlignment="1" applyProtection="1">
      <alignment horizontal="center" vertical="center" wrapText="1" readingOrder="2"/>
      <protection hidden="1"/>
    </xf>
    <xf numFmtId="0" fontId="8" fillId="21" borderId="59" xfId="0" applyFont="1" applyFill="1" applyBorder="1" applyAlignment="1">
      <alignment vertical="center" wrapText="1"/>
    </xf>
    <xf numFmtId="0" fontId="2" fillId="9" borderId="0" xfId="0" applyFont="1" applyFill="1" applyBorder="1" applyAlignment="1" applyProtection="1">
      <alignment horizontal="center" vertical="center" wrapText="1"/>
      <protection hidden="1"/>
    </xf>
    <xf numFmtId="0" fontId="0" fillId="4" borderId="15" xfId="0" applyFill="1" applyBorder="1" applyAlignment="1">
      <alignment horizontal="center" vertical="center" wrapText="1"/>
    </xf>
    <xf numFmtId="0" fontId="0" fillId="4" borderId="47" xfId="0" applyFill="1" applyBorder="1" applyAlignment="1">
      <alignment horizontal="center" vertical="center" wrapText="1"/>
    </xf>
    <xf numFmtId="0" fontId="0" fillId="0" borderId="60" xfId="0" applyBorder="1"/>
    <xf numFmtId="0" fontId="0" fillId="0" borderId="59" xfId="0" applyBorder="1"/>
    <xf numFmtId="0" fontId="0" fillId="0" borderId="24" xfId="0" applyBorder="1"/>
    <xf numFmtId="0" fontId="0" fillId="4" borderId="43" xfId="0" applyFill="1" applyBorder="1" applyAlignment="1">
      <alignment horizontal="center" vertical="center" wrapText="1"/>
    </xf>
    <xf numFmtId="164" fontId="18" fillId="15" borderId="25" xfId="0" applyNumberFormat="1" applyFont="1" applyFill="1" applyBorder="1" applyAlignment="1" applyProtection="1">
      <alignment horizontal="center" vertical="center" wrapText="1" readingOrder="2"/>
      <protection hidden="1"/>
    </xf>
    <xf numFmtId="164" fontId="18" fillId="15" borderId="34" xfId="0" applyNumberFormat="1" applyFont="1" applyFill="1" applyBorder="1" applyAlignment="1" applyProtection="1">
      <alignment horizontal="center" vertical="center" wrapText="1" readingOrder="2"/>
      <protection hidden="1"/>
    </xf>
    <xf numFmtId="164" fontId="18" fillId="15" borderId="18" xfId="0" applyNumberFormat="1" applyFont="1" applyFill="1" applyBorder="1" applyAlignment="1" applyProtection="1">
      <alignment horizontal="center" vertical="center" wrapText="1" readingOrder="2"/>
      <protection hidden="1"/>
    </xf>
    <xf numFmtId="164" fontId="18" fillId="15" borderId="31" xfId="0" applyNumberFormat="1" applyFont="1" applyFill="1" applyBorder="1" applyAlignment="1" applyProtection="1">
      <alignment horizontal="center" vertical="center" wrapText="1" readingOrder="2"/>
      <protection hidden="1"/>
    </xf>
    <xf numFmtId="1" fontId="19" fillId="15" borderId="34" xfId="0" applyNumberFormat="1" applyFont="1" applyFill="1" applyBorder="1" applyAlignment="1" applyProtection="1">
      <alignment horizontal="center" vertical="center" wrapText="1" readingOrder="2"/>
      <protection locked="0"/>
    </xf>
    <xf numFmtId="0" fontId="19" fillId="15" borderId="31" xfId="0" applyNumberFormat="1" applyFont="1" applyFill="1" applyBorder="1" applyAlignment="1" applyProtection="1">
      <alignment horizontal="center" vertical="center" wrapText="1" readingOrder="2"/>
      <protection locked="0"/>
    </xf>
    <xf numFmtId="1" fontId="20" fillId="8" borderId="7" xfId="0" applyNumberFormat="1" applyFont="1" applyFill="1" applyBorder="1" applyAlignment="1" applyProtection="1">
      <alignment horizontal="center" vertical="center" wrapText="1" readingOrder="2"/>
      <protection locked="0"/>
    </xf>
    <xf numFmtId="1" fontId="19" fillId="8" borderId="54" xfId="0" applyNumberFormat="1" applyFont="1" applyFill="1" applyBorder="1" applyAlignment="1" applyProtection="1">
      <alignment horizontal="center" vertical="center" wrapText="1" readingOrder="2"/>
      <protection locked="0"/>
    </xf>
    <xf numFmtId="164" fontId="18" fillId="8" borderId="7" xfId="0" applyNumberFormat="1" applyFont="1" applyFill="1" applyBorder="1" applyAlignment="1" applyProtection="1">
      <alignment horizontal="center" vertical="center" wrapText="1" readingOrder="2"/>
      <protection hidden="1"/>
    </xf>
    <xf numFmtId="164" fontId="18" fillId="8" borderId="54" xfId="0" applyNumberFormat="1" applyFont="1" applyFill="1" applyBorder="1" applyAlignment="1" applyProtection="1">
      <alignment horizontal="center" vertical="center" wrapText="1" readingOrder="2"/>
      <protection hidden="1"/>
    </xf>
    <xf numFmtId="9" fontId="18" fillId="2" borderId="60" xfId="1" applyFont="1" applyFill="1" applyBorder="1" applyAlignment="1" applyProtection="1">
      <alignment horizontal="center" vertical="center" wrapText="1" readingOrder="2"/>
      <protection hidden="1"/>
    </xf>
    <xf numFmtId="9" fontId="19" fillId="2" borderId="60" xfId="1" applyFont="1" applyFill="1" applyBorder="1" applyAlignment="1" applyProtection="1">
      <alignment horizontal="center" vertical="center" wrapText="1" readingOrder="2"/>
      <protection hidden="1"/>
    </xf>
    <xf numFmtId="9" fontId="19" fillId="2" borderId="59" xfId="1" applyFont="1" applyFill="1" applyBorder="1" applyAlignment="1" applyProtection="1">
      <alignment horizontal="center" vertical="center" wrapText="1" readingOrder="2"/>
      <protection hidden="1"/>
    </xf>
    <xf numFmtId="9" fontId="18" fillId="18" borderId="8" xfId="0" applyNumberFormat="1" applyFont="1" applyFill="1" applyBorder="1" applyAlignment="1" applyProtection="1">
      <alignment horizontal="center" vertical="center" wrapText="1" readingOrder="2"/>
      <protection hidden="1"/>
    </xf>
    <xf numFmtId="0" fontId="0" fillId="0" borderId="25" xfId="0" applyBorder="1" applyAlignment="1">
      <alignment horizontal="center" vertical="center"/>
    </xf>
    <xf numFmtId="0" fontId="1" fillId="0" borderId="60" xfId="0" applyFont="1" applyBorder="1" applyAlignment="1">
      <alignment vertical="center" wrapText="1"/>
    </xf>
    <xf numFmtId="0" fontId="1" fillId="0" borderId="59" xfId="0" applyFont="1" applyBorder="1" applyAlignment="1">
      <alignment vertical="center" wrapText="1"/>
    </xf>
    <xf numFmtId="0" fontId="8" fillId="21" borderId="59" xfId="0" applyFont="1" applyFill="1" applyBorder="1" applyAlignment="1">
      <alignment vertical="top" wrapText="1"/>
    </xf>
    <xf numFmtId="0" fontId="0" fillId="0" borderId="0" xfId="0" applyProtection="1"/>
    <xf numFmtId="0" fontId="8" fillId="14" borderId="27" xfId="0" applyFont="1" applyFill="1" applyBorder="1" applyAlignment="1" applyProtection="1">
      <alignment horizontal="center" vertical="center" readingOrder="2"/>
    </xf>
    <xf numFmtId="0" fontId="8" fillId="14" borderId="23" xfId="0" applyFont="1" applyFill="1" applyBorder="1" applyAlignment="1" applyProtection="1">
      <alignment horizontal="center" vertical="center" readingOrder="2"/>
    </xf>
    <xf numFmtId="0" fontId="8" fillId="14" borderId="28" xfId="0" applyFont="1" applyFill="1" applyBorder="1" applyAlignment="1" applyProtection="1">
      <alignment horizontal="center" vertical="center" readingOrder="2"/>
    </xf>
    <xf numFmtId="0" fontId="8" fillId="14" borderId="29" xfId="0" applyFont="1" applyFill="1" applyBorder="1" applyAlignment="1" applyProtection="1">
      <alignment horizontal="center" vertical="center" wrapText="1"/>
    </xf>
    <xf numFmtId="0" fontId="8" fillId="14" borderId="30" xfId="0" applyFont="1" applyFill="1" applyBorder="1" applyAlignment="1" applyProtection="1">
      <alignment horizontal="center" vertical="center" wrapText="1"/>
    </xf>
    <xf numFmtId="0" fontId="8" fillId="14" borderId="31" xfId="0" applyFont="1" applyFill="1" applyBorder="1" applyAlignment="1" applyProtection="1">
      <alignment horizontal="center" vertical="center" wrapText="1"/>
    </xf>
    <xf numFmtId="0" fontId="12" fillId="6" borderId="4" xfId="0" applyFont="1" applyFill="1" applyBorder="1" applyAlignment="1" applyProtection="1">
      <alignment vertical="center"/>
    </xf>
    <xf numFmtId="0" fontId="12" fillId="6" borderId="13" xfId="0" applyFont="1" applyFill="1" applyBorder="1" applyAlignment="1" applyProtection="1">
      <alignment vertical="center"/>
    </xf>
    <xf numFmtId="0" fontId="12" fillId="12" borderId="3" xfId="0" applyFont="1" applyFill="1" applyBorder="1" applyAlignment="1" applyProtection="1">
      <alignment vertical="center"/>
    </xf>
    <xf numFmtId="2" fontId="12" fillId="12" borderId="32" xfId="0" applyNumberFormat="1" applyFont="1" applyFill="1" applyBorder="1" applyAlignment="1" applyProtection="1">
      <alignment horizontal="center" vertical="center"/>
    </xf>
    <xf numFmtId="2" fontId="12" fillId="12" borderId="26" xfId="0" applyNumberFormat="1" applyFont="1" applyFill="1" applyBorder="1" applyAlignment="1" applyProtection="1">
      <alignment horizontal="center" vertical="center"/>
    </xf>
    <xf numFmtId="2" fontId="12" fillId="12" borderId="22" xfId="0" applyNumberFormat="1" applyFont="1" applyFill="1" applyBorder="1" applyAlignment="1" applyProtection="1">
      <alignment horizontal="center" vertical="center"/>
    </xf>
    <xf numFmtId="0" fontId="8" fillId="14" borderId="24" xfId="0" applyFont="1" applyFill="1" applyBorder="1" applyAlignment="1" applyProtection="1">
      <alignment horizontal="center" vertical="center" readingOrder="2"/>
    </xf>
    <xf numFmtId="0" fontId="12" fillId="14" borderId="25" xfId="0" applyFont="1" applyFill="1" applyBorder="1" applyAlignment="1" applyProtection="1">
      <alignment horizontal="center"/>
    </xf>
    <xf numFmtId="0" fontId="12" fillId="14" borderId="34" xfId="0" applyFont="1" applyFill="1" applyBorder="1" applyProtection="1"/>
    <xf numFmtId="0" fontId="8" fillId="14" borderId="35" xfId="0" applyFont="1" applyFill="1" applyBorder="1" applyAlignment="1" applyProtection="1">
      <alignment horizontal="center" vertical="center" wrapText="1"/>
    </xf>
    <xf numFmtId="0" fontId="8" fillId="14" borderId="16" xfId="0" applyFont="1" applyFill="1" applyBorder="1" applyAlignment="1" applyProtection="1">
      <alignment horizontal="center" vertical="center" wrapText="1"/>
    </xf>
    <xf numFmtId="0" fontId="8" fillId="14" borderId="34" xfId="0" applyFont="1" applyFill="1" applyBorder="1" applyAlignment="1" applyProtection="1">
      <alignment horizontal="center" vertical="center" wrapText="1"/>
    </xf>
    <xf numFmtId="2" fontId="13" fillId="15" borderId="29" xfId="0" applyNumberFormat="1" applyFont="1" applyFill="1" applyBorder="1" applyAlignment="1" applyProtection="1">
      <alignment horizontal="center" vertical="center"/>
    </xf>
    <xf numFmtId="2" fontId="13" fillId="15" borderId="59" xfId="0" applyNumberFormat="1" applyFont="1" applyFill="1" applyBorder="1" applyAlignment="1" applyProtection="1">
      <alignment horizontal="center" vertical="center"/>
    </xf>
    <xf numFmtId="9" fontId="14" fillId="13" borderId="18" xfId="0" applyNumberFormat="1" applyFont="1" applyFill="1" applyBorder="1" applyAlignment="1" applyProtection="1">
      <alignment horizontal="center" vertical="center"/>
    </xf>
    <xf numFmtId="0" fontId="14" fillId="13" borderId="31" xfId="0" applyFont="1" applyFill="1" applyBorder="1" applyAlignment="1" applyProtection="1">
      <alignment vertical="center"/>
    </xf>
    <xf numFmtId="2" fontId="14" fillId="13" borderId="29" xfId="0" applyNumberFormat="1" applyFont="1" applyFill="1" applyBorder="1" applyAlignment="1" applyProtection="1">
      <alignment horizontal="center" vertical="center"/>
    </xf>
    <xf numFmtId="2" fontId="14" fillId="13" borderId="59" xfId="0" applyNumberFormat="1" applyFont="1" applyFill="1" applyBorder="1" applyAlignment="1" applyProtection="1">
      <alignment horizontal="center" vertical="center"/>
    </xf>
    <xf numFmtId="0" fontId="12" fillId="10" borderId="32" xfId="0" applyFont="1" applyFill="1" applyBorder="1" applyAlignment="1" applyProtection="1">
      <alignment horizontal="center" vertical="center"/>
    </xf>
    <xf numFmtId="0" fontId="12" fillId="10" borderId="26" xfId="0" applyFont="1" applyFill="1" applyBorder="1" applyAlignment="1" applyProtection="1">
      <alignment horizontal="center" vertical="center"/>
    </xf>
    <xf numFmtId="0" fontId="12" fillId="10" borderId="22" xfId="0" applyFont="1" applyFill="1" applyBorder="1" applyAlignment="1" applyProtection="1">
      <alignment horizontal="center" vertical="center"/>
    </xf>
    <xf numFmtId="9" fontId="0" fillId="15" borderId="18" xfId="0" applyNumberFormat="1" applyFill="1" applyBorder="1" applyAlignment="1" applyProtection="1">
      <alignment horizontal="center" vertical="center"/>
    </xf>
    <xf numFmtId="0" fontId="13" fillId="15" borderId="31" xfId="0" applyFont="1" applyFill="1" applyBorder="1" applyAlignment="1" applyProtection="1">
      <alignment vertical="center"/>
    </xf>
    <xf numFmtId="165" fontId="0" fillId="6" borderId="39" xfId="0" applyNumberFormat="1" applyFill="1" applyBorder="1" applyAlignment="1" applyProtection="1">
      <alignment horizontal="center" vertical="center"/>
    </xf>
    <xf numFmtId="165" fontId="0" fillId="6" borderId="61" xfId="0" applyNumberFormat="1" applyFill="1" applyBorder="1" applyAlignment="1" applyProtection="1">
      <alignment horizontal="center" vertical="center"/>
    </xf>
    <xf numFmtId="165" fontId="0" fillId="24" borderId="30" xfId="0" applyNumberFormat="1" applyFill="1" applyBorder="1" applyAlignment="1" applyProtection="1">
      <alignment horizontal="center" vertical="center"/>
      <protection locked="0"/>
    </xf>
    <xf numFmtId="165" fontId="0" fillId="24" borderId="31" xfId="0" applyNumberFormat="1" applyFill="1" applyBorder="1" applyAlignment="1" applyProtection="1">
      <alignment horizontal="center" vertical="center"/>
      <protection locked="0"/>
    </xf>
    <xf numFmtId="0" fontId="0" fillId="0" borderId="18" xfId="0" applyFill="1" applyBorder="1" applyAlignment="1">
      <alignment horizontal="center" vertical="center"/>
    </xf>
    <xf numFmtId="0" fontId="1" fillId="0" borderId="59" xfId="0" applyFont="1" applyFill="1" applyBorder="1" applyAlignment="1">
      <alignment vertical="center" wrapText="1"/>
    </xf>
    <xf numFmtId="0" fontId="0" fillId="0" borderId="18" xfId="0" applyFill="1" applyBorder="1"/>
    <xf numFmtId="0" fontId="0" fillId="0" borderId="59" xfId="0" applyFill="1" applyBorder="1"/>
    <xf numFmtId="0" fontId="4" fillId="25" borderId="8" xfId="0" applyFont="1" applyFill="1" applyBorder="1" applyAlignment="1" applyProtection="1">
      <alignment horizontal="center" vertical="center" wrapText="1"/>
      <protection hidden="1"/>
    </xf>
    <xf numFmtId="0" fontId="24" fillId="15" borderId="49" xfId="0" applyFont="1" applyFill="1" applyBorder="1" applyAlignment="1">
      <alignment horizontal="center" vertical="center" wrapText="1"/>
    </xf>
    <xf numFmtId="0" fontId="11" fillId="11" borderId="15" xfId="0" applyFont="1" applyFill="1" applyBorder="1" applyAlignment="1" applyProtection="1">
      <alignment horizontal="center" vertical="center"/>
      <protection hidden="1"/>
    </xf>
    <xf numFmtId="0" fontId="24" fillId="15" borderId="16" xfId="0" applyFont="1" applyFill="1" applyBorder="1" applyAlignment="1">
      <alignment horizontal="center" vertical="center" wrapText="1"/>
    </xf>
    <xf numFmtId="49" fontId="2" fillId="5" borderId="17" xfId="0" applyNumberFormat="1" applyFont="1" applyFill="1" applyBorder="1" applyAlignment="1" applyProtection="1">
      <alignment horizontal="center" vertical="center" readingOrder="2"/>
      <protection hidden="1"/>
    </xf>
    <xf numFmtId="0" fontId="24" fillId="15" borderId="49" xfId="0" applyFont="1" applyFill="1" applyBorder="1" applyAlignment="1">
      <alignment horizontal="center" vertical="top" wrapText="1"/>
    </xf>
    <xf numFmtId="49" fontId="4" fillId="8" borderId="7" xfId="0" applyNumberFormat="1"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wrapText="1"/>
      <protection hidden="1"/>
    </xf>
    <xf numFmtId="0" fontId="3" fillId="8" borderId="6" xfId="0" applyFont="1" applyFill="1" applyBorder="1" applyAlignment="1" applyProtection="1">
      <alignment horizontal="right" vertical="center" wrapText="1"/>
      <protection hidden="1"/>
    </xf>
    <xf numFmtId="49" fontId="2" fillId="4" borderId="17" xfId="0" applyNumberFormat="1" applyFont="1" applyFill="1" applyBorder="1" applyAlignment="1" applyProtection="1">
      <alignment horizontal="center" vertical="center" readingOrder="2"/>
      <protection hidden="1"/>
    </xf>
    <xf numFmtId="0" fontId="7" fillId="5" borderId="0" xfId="0" applyFont="1" applyFill="1" applyBorder="1" applyAlignment="1" applyProtection="1">
      <alignment horizontal="right" vertical="top" wrapText="1" readingOrder="2"/>
      <protection hidden="1"/>
    </xf>
    <xf numFmtId="0" fontId="24" fillId="15" borderId="17" xfId="0" applyFont="1" applyFill="1" applyBorder="1" applyAlignment="1">
      <alignment horizontal="center" vertical="center" wrapText="1"/>
    </xf>
    <xf numFmtId="0" fontId="24" fillId="15" borderId="50" xfId="0" applyFont="1" applyFill="1" applyBorder="1" applyAlignment="1">
      <alignment horizontal="center" vertical="center" wrapText="1"/>
    </xf>
    <xf numFmtId="0" fontId="7" fillId="5" borderId="63" xfId="0" applyFont="1" applyFill="1" applyBorder="1" applyAlignment="1" applyProtection="1">
      <alignment horizontal="right" vertical="center" wrapText="1" readingOrder="2"/>
      <protection hidden="1"/>
    </xf>
    <xf numFmtId="49" fontId="2" fillId="4" borderId="7" xfId="0" applyNumberFormat="1" applyFont="1" applyFill="1" applyBorder="1" applyAlignment="1" applyProtection="1">
      <alignment horizontal="center" vertical="center" readingOrder="2"/>
      <protection hidden="1"/>
    </xf>
    <xf numFmtId="0" fontId="7" fillId="5" borderId="55" xfId="0" applyFont="1" applyFill="1" applyBorder="1" applyAlignment="1" applyProtection="1">
      <alignment horizontal="right" vertical="center" wrapText="1" readingOrder="2"/>
      <protection hidden="1"/>
    </xf>
    <xf numFmtId="49" fontId="2" fillId="4" borderId="16" xfId="0" applyNumberFormat="1" applyFont="1" applyFill="1" applyBorder="1" applyAlignment="1" applyProtection="1">
      <alignment horizontal="center" vertical="center" readingOrder="2"/>
      <protection hidden="1"/>
    </xf>
    <xf numFmtId="0" fontId="8" fillId="21" borderId="60" xfId="0" applyFont="1" applyFill="1" applyBorder="1" applyAlignment="1">
      <alignment vertical="center" wrapText="1"/>
    </xf>
    <xf numFmtId="0" fontId="17" fillId="9" borderId="14" xfId="0" applyFont="1" applyFill="1" applyBorder="1" applyAlignment="1" applyProtection="1">
      <alignment horizontal="center" vertical="center" wrapText="1" readingOrder="2"/>
      <protection hidden="1"/>
    </xf>
    <xf numFmtId="0" fontId="18" fillId="9" borderId="20" xfId="0" applyFont="1" applyFill="1" applyBorder="1" applyAlignment="1" applyProtection="1">
      <alignment horizontal="center" vertical="center" wrapText="1" readingOrder="2"/>
      <protection hidden="1"/>
    </xf>
    <xf numFmtId="0" fontId="18" fillId="9" borderId="33" xfId="0" applyFont="1" applyFill="1" applyBorder="1" applyAlignment="1" applyProtection="1">
      <alignment horizontal="center" vertical="center" wrapText="1" readingOrder="2"/>
      <protection hidden="1"/>
    </xf>
    <xf numFmtId="0" fontId="18" fillId="9" borderId="38" xfId="0" applyFont="1" applyFill="1" applyBorder="1" applyAlignment="1" applyProtection="1">
      <alignment horizontal="center" vertical="center" wrapText="1" readingOrder="2"/>
      <protection hidden="1"/>
    </xf>
    <xf numFmtId="164" fontId="28" fillId="8" borderId="7" xfId="0" applyNumberFormat="1" applyFont="1" applyFill="1" applyBorder="1" applyAlignment="1" applyProtection="1">
      <alignment horizontal="center" vertical="top" wrapText="1" readingOrder="2"/>
      <protection hidden="1"/>
    </xf>
    <xf numFmtId="0" fontId="12" fillId="0" borderId="9" xfId="0" applyFont="1" applyBorder="1" applyAlignment="1"/>
    <xf numFmtId="0" fontId="12" fillId="7" borderId="8" xfId="0" applyFont="1" applyFill="1" applyBorder="1" applyAlignment="1"/>
    <xf numFmtId="0" fontId="18" fillId="18" borderId="30" xfId="0" applyFont="1" applyFill="1" applyBorder="1" applyAlignment="1" applyProtection="1">
      <alignment horizontal="center" vertical="center" wrapText="1" readingOrder="2"/>
      <protection hidden="1"/>
    </xf>
    <xf numFmtId="0" fontId="18" fillId="18" borderId="49" xfId="0" applyFont="1" applyFill="1" applyBorder="1" applyAlignment="1" applyProtection="1">
      <alignment horizontal="center" vertical="center" wrapText="1" readingOrder="2"/>
      <protection hidden="1"/>
    </xf>
    <xf numFmtId="0" fontId="17" fillId="17" borderId="25" xfId="0" applyFont="1" applyFill="1" applyBorder="1" applyAlignment="1" applyProtection="1">
      <alignment horizontal="center" vertical="center" wrapText="1" readingOrder="2"/>
      <protection hidden="1"/>
    </xf>
    <xf numFmtId="2" fontId="19" fillId="15" borderId="34" xfId="0" applyNumberFormat="1" applyFont="1" applyFill="1" applyBorder="1" applyAlignment="1" applyProtection="1">
      <alignment horizontal="center" vertical="center" wrapText="1" readingOrder="2"/>
      <protection locked="0"/>
    </xf>
    <xf numFmtId="0" fontId="18" fillId="18" borderId="30" xfId="0" applyFont="1" applyFill="1" applyBorder="1" applyAlignment="1" applyProtection="1">
      <alignment horizontal="center" vertical="center" wrapText="1" readingOrder="2"/>
      <protection hidden="1"/>
    </xf>
    <xf numFmtId="0" fontId="24" fillId="15" borderId="29" xfId="0" applyFont="1" applyFill="1" applyBorder="1" applyAlignment="1">
      <alignment horizontal="center" vertical="center" wrapText="1"/>
    </xf>
    <xf numFmtId="0" fontId="7" fillId="2" borderId="21" xfId="0" applyFont="1" applyFill="1" applyBorder="1" applyAlignment="1" applyProtection="1">
      <alignment horizontal="right" vertical="center" wrapText="1" readingOrder="2"/>
      <protection hidden="1"/>
    </xf>
    <xf numFmtId="164" fontId="17" fillId="8" borderId="54" xfId="0" applyNumberFormat="1" applyFont="1" applyFill="1" applyBorder="1" applyAlignment="1" applyProtection="1">
      <alignment horizontal="center" vertical="center" wrapText="1" readingOrder="2"/>
      <protection hidden="1"/>
    </xf>
    <xf numFmtId="1" fontId="17" fillId="8" borderId="54" xfId="0" applyNumberFormat="1" applyFont="1" applyFill="1" applyBorder="1" applyAlignment="1" applyProtection="1">
      <alignment horizontal="center" vertical="center" wrapText="1" readingOrder="2"/>
      <protection locked="0"/>
    </xf>
    <xf numFmtId="1" fontId="21" fillId="29" borderId="6" xfId="1" applyNumberFormat="1" applyFont="1" applyFill="1" applyBorder="1" applyAlignment="1">
      <alignment horizontal="center" vertical="center"/>
    </xf>
    <xf numFmtId="165" fontId="0" fillId="28" borderId="29" xfId="0" applyNumberFormat="1" applyFill="1" applyBorder="1" applyAlignment="1" applyProtection="1">
      <alignment horizontal="center" vertical="center"/>
      <protection locked="0"/>
    </xf>
    <xf numFmtId="165" fontId="0" fillId="28" borderId="30" xfId="0" applyNumberFormat="1" applyFill="1" applyBorder="1" applyAlignment="1" applyProtection="1">
      <alignment horizontal="center" vertical="center"/>
      <protection locked="0"/>
    </xf>
    <xf numFmtId="9" fontId="32" fillId="26" borderId="6" xfId="1" applyFont="1" applyFill="1" applyBorder="1" applyAlignment="1" applyProtection="1">
      <alignment horizontal="center" vertical="center" wrapText="1" readingOrder="2"/>
      <protection hidden="1"/>
    </xf>
    <xf numFmtId="0" fontId="24" fillId="15" borderId="0" xfId="0" applyFont="1" applyFill="1" applyBorder="1" applyAlignment="1">
      <alignment horizontal="center" vertical="center" wrapText="1"/>
    </xf>
    <xf numFmtId="0" fontId="17" fillId="17" borderId="35" xfId="0" applyFont="1" applyFill="1" applyBorder="1" applyAlignment="1" applyProtection="1">
      <alignment horizontal="center" vertical="center" wrapText="1" readingOrder="2"/>
      <protection hidden="1"/>
    </xf>
    <xf numFmtId="1" fontId="20" fillId="15" borderId="17" xfId="0" applyNumberFormat="1" applyFont="1" applyFill="1" applyBorder="1" applyAlignment="1" applyProtection="1">
      <alignment horizontal="center" vertical="center" wrapText="1" readingOrder="2"/>
      <protection locked="0"/>
    </xf>
    <xf numFmtId="0" fontId="19" fillId="15" borderId="57" xfId="0" applyNumberFormat="1" applyFont="1" applyFill="1" applyBorder="1" applyAlignment="1" applyProtection="1">
      <alignment horizontal="center" vertical="center" wrapText="1" readingOrder="2"/>
      <protection locked="0"/>
    </xf>
    <xf numFmtId="1" fontId="20" fillId="15" borderId="37" xfId="0" applyNumberFormat="1" applyFont="1" applyFill="1" applyBorder="1" applyAlignment="1" applyProtection="1">
      <alignment horizontal="center" vertical="center" wrapText="1" readingOrder="2"/>
      <protection locked="0"/>
    </xf>
    <xf numFmtId="9" fontId="18" fillId="18" borderId="47" xfId="0" applyNumberFormat="1" applyFont="1" applyFill="1" applyBorder="1" applyAlignment="1" applyProtection="1">
      <alignment horizontal="center" vertical="center" wrapText="1" readingOrder="2"/>
      <protection hidden="1"/>
    </xf>
    <xf numFmtId="9" fontId="19" fillId="2" borderId="40" xfId="1" applyFont="1" applyFill="1" applyBorder="1" applyAlignment="1" applyProtection="1">
      <alignment horizontal="center" vertical="center" wrapText="1" readingOrder="2"/>
      <protection hidden="1"/>
    </xf>
    <xf numFmtId="9" fontId="19" fillId="2" borderId="21" xfId="1" applyFont="1" applyFill="1" applyBorder="1" applyAlignment="1" applyProtection="1">
      <alignment horizontal="center" vertical="center" wrapText="1" readingOrder="2"/>
      <protection hidden="1"/>
    </xf>
    <xf numFmtId="1" fontId="20" fillId="8" borderId="62" xfId="0" applyNumberFormat="1" applyFont="1" applyFill="1" applyBorder="1" applyAlignment="1" applyProtection="1">
      <alignment horizontal="center" vertical="center" wrapText="1" readingOrder="2"/>
      <protection locked="0"/>
    </xf>
    <xf numFmtId="1" fontId="17" fillId="8" borderId="64" xfId="0" applyNumberFormat="1" applyFont="1" applyFill="1" applyBorder="1" applyAlignment="1" applyProtection="1">
      <alignment horizontal="center" vertical="center" wrapText="1" readingOrder="2"/>
      <protection locked="0"/>
    </xf>
    <xf numFmtId="1" fontId="20" fillId="8" borderId="15" xfId="0" applyNumberFormat="1" applyFont="1" applyFill="1" applyBorder="1" applyAlignment="1" applyProtection="1">
      <alignment horizontal="center" vertical="top" wrapText="1" readingOrder="2"/>
      <protection locked="0"/>
    </xf>
    <xf numFmtId="1" fontId="17" fillId="8" borderId="65" xfId="0" applyNumberFormat="1" applyFont="1" applyFill="1" applyBorder="1" applyAlignment="1" applyProtection="1">
      <alignment horizontal="center" vertical="center" wrapText="1" readingOrder="2"/>
      <protection locked="0"/>
    </xf>
    <xf numFmtId="0" fontId="26" fillId="0" borderId="0" xfId="0" applyFont="1" applyAlignment="1">
      <alignment horizontal="justify" vertical="center" readingOrder="2"/>
    </xf>
    <xf numFmtId="0" fontId="9" fillId="15" borderId="53" xfId="0" applyFont="1" applyFill="1" applyBorder="1" applyAlignment="1" applyProtection="1">
      <alignment horizontal="center" vertical="center" wrapText="1"/>
      <protection hidden="1"/>
    </xf>
    <xf numFmtId="0" fontId="6" fillId="15" borderId="41" xfId="0" applyFont="1" applyFill="1" applyBorder="1" applyAlignment="1" applyProtection="1">
      <alignment horizontal="center" vertical="center" wrapText="1"/>
      <protection hidden="1"/>
    </xf>
    <xf numFmtId="0" fontId="15" fillId="16" borderId="9" xfId="0" applyFont="1" applyFill="1" applyBorder="1" applyAlignment="1" applyProtection="1">
      <alignment horizontal="center" vertical="center"/>
      <protection hidden="1"/>
    </xf>
    <xf numFmtId="0" fontId="15" fillId="16" borderId="8" xfId="0" applyFont="1" applyFill="1" applyBorder="1" applyAlignment="1" applyProtection="1">
      <alignment horizontal="center" vertical="center"/>
      <protection hidden="1"/>
    </xf>
    <xf numFmtId="0" fontId="17" fillId="29" borderId="48" xfId="0" applyFont="1" applyFill="1" applyBorder="1" applyAlignment="1" applyProtection="1">
      <alignment horizontal="center" vertical="center" wrapText="1" readingOrder="2"/>
      <protection hidden="1"/>
    </xf>
    <xf numFmtId="0" fontId="17" fillId="29" borderId="8" xfId="0" applyFont="1" applyFill="1" applyBorder="1" applyAlignment="1" applyProtection="1">
      <alignment horizontal="center" vertical="center" wrapText="1" readingOrder="2"/>
      <protection hidden="1"/>
    </xf>
    <xf numFmtId="0" fontId="21" fillId="19" borderId="7" xfId="0" applyFont="1" applyFill="1" applyBorder="1" applyAlignment="1">
      <alignment horizontal="center" vertical="center"/>
    </xf>
    <xf numFmtId="0" fontId="21" fillId="19" borderId="54" xfId="0" applyFont="1" applyFill="1" applyBorder="1" applyAlignment="1">
      <alignment horizontal="center" vertical="center"/>
    </xf>
    <xf numFmtId="0" fontId="17" fillId="23" borderId="48" xfId="0" applyFont="1" applyFill="1" applyBorder="1" applyAlignment="1" applyProtection="1">
      <alignment horizontal="center" vertical="center" wrapText="1" readingOrder="2"/>
      <protection hidden="1"/>
    </xf>
    <xf numFmtId="0" fontId="17" fillId="23" borderId="8" xfId="0" applyFont="1" applyFill="1" applyBorder="1" applyAlignment="1" applyProtection="1">
      <alignment horizontal="center" vertical="center" wrapText="1" readingOrder="2"/>
      <protection hidden="1"/>
    </xf>
    <xf numFmtId="164" fontId="32" fillId="26" borderId="9" xfId="1" applyNumberFormat="1" applyFont="1" applyFill="1" applyBorder="1" applyAlignment="1" applyProtection="1">
      <alignment horizontal="center" vertical="center" wrapText="1" readingOrder="2"/>
      <protection hidden="1"/>
    </xf>
    <xf numFmtId="0" fontId="32" fillId="26" borderId="8" xfId="1" applyNumberFormat="1" applyFont="1" applyFill="1" applyBorder="1" applyAlignment="1" applyProtection="1">
      <alignment horizontal="center" vertical="center" wrapText="1" readingOrder="2"/>
      <protection hidden="1"/>
    </xf>
    <xf numFmtId="0" fontId="33" fillId="27" borderId="46" xfId="0" applyFont="1" applyFill="1" applyBorder="1" applyAlignment="1" applyProtection="1">
      <alignment horizontal="center" vertical="center" wrapText="1" readingOrder="2"/>
      <protection hidden="1"/>
    </xf>
    <xf numFmtId="0" fontId="33" fillId="27" borderId="36" xfId="0" applyFont="1" applyFill="1" applyBorder="1" applyAlignment="1" applyProtection="1">
      <alignment horizontal="center" vertical="center" wrapText="1" readingOrder="2"/>
      <protection hidden="1"/>
    </xf>
    <xf numFmtId="0" fontId="33" fillId="27" borderId="47" xfId="0" applyFont="1" applyFill="1" applyBorder="1" applyAlignment="1" applyProtection="1">
      <alignment horizontal="center" vertical="center" wrapText="1" readingOrder="2"/>
      <protection hidden="1"/>
    </xf>
    <xf numFmtId="0" fontId="17" fillId="23" borderId="62" xfId="0" applyFont="1" applyFill="1" applyBorder="1" applyAlignment="1" applyProtection="1">
      <alignment horizontal="center" vertical="center" wrapText="1" readingOrder="2"/>
      <protection hidden="1"/>
    </xf>
    <xf numFmtId="0" fontId="17" fillId="23" borderId="15" xfId="0" applyFont="1" applyFill="1" applyBorder="1" applyAlignment="1" applyProtection="1">
      <alignment horizontal="center" vertical="center" wrapText="1" readingOrder="2"/>
      <protection hidden="1"/>
    </xf>
    <xf numFmtId="0" fontId="35" fillId="12" borderId="30" xfId="0" applyFont="1" applyFill="1" applyBorder="1" applyAlignment="1" applyProtection="1">
      <alignment horizontal="right" vertical="top" wrapText="1" readingOrder="2"/>
      <protection hidden="1"/>
    </xf>
    <xf numFmtId="0" fontId="35" fillId="12" borderId="31" xfId="0" applyFont="1" applyFill="1" applyBorder="1" applyAlignment="1" applyProtection="1">
      <alignment horizontal="right" vertical="top" wrapText="1" readingOrder="2"/>
      <protection hidden="1"/>
    </xf>
    <xf numFmtId="0" fontId="18" fillId="18" borderId="45" xfId="0" applyFont="1" applyFill="1" applyBorder="1" applyAlignment="1" applyProtection="1">
      <alignment horizontal="center" vertical="center" wrapText="1" readingOrder="2"/>
      <protection hidden="1"/>
    </xf>
    <xf numFmtId="0" fontId="18" fillId="18" borderId="29" xfId="0" applyFont="1" applyFill="1" applyBorder="1" applyAlignment="1" applyProtection="1">
      <alignment horizontal="center" vertical="center" wrapText="1" readingOrder="2"/>
      <protection hidden="1"/>
    </xf>
    <xf numFmtId="0" fontId="31" fillId="12" borderId="30" xfId="0" applyFont="1" applyFill="1" applyBorder="1" applyAlignment="1" applyProtection="1">
      <alignment horizontal="right" vertical="top" wrapText="1" readingOrder="2"/>
      <protection hidden="1"/>
    </xf>
    <xf numFmtId="0" fontId="31" fillId="12" borderId="31" xfId="0" applyFont="1" applyFill="1" applyBorder="1" applyAlignment="1" applyProtection="1">
      <alignment horizontal="right" vertical="top" wrapText="1" readingOrder="2"/>
      <protection hidden="1"/>
    </xf>
    <xf numFmtId="0" fontId="31" fillId="18" borderId="30" xfId="0" applyFont="1" applyFill="1" applyBorder="1" applyAlignment="1" applyProtection="1">
      <alignment horizontal="center" vertical="center" wrapText="1" readingOrder="2"/>
      <protection hidden="1"/>
    </xf>
    <xf numFmtId="0" fontId="31" fillId="12" borderId="16" xfId="0" applyFont="1" applyFill="1" applyBorder="1" applyAlignment="1" applyProtection="1">
      <alignment horizontal="right" vertical="top" wrapText="1" readingOrder="2"/>
      <protection hidden="1"/>
    </xf>
    <xf numFmtId="0" fontId="31" fillId="12" borderId="34" xfId="0" applyFont="1" applyFill="1" applyBorder="1" applyAlignment="1" applyProtection="1">
      <alignment horizontal="right" vertical="top" wrapText="1" readingOrder="2"/>
      <protection hidden="1"/>
    </xf>
    <xf numFmtId="2" fontId="19" fillId="26" borderId="9" xfId="0" applyNumberFormat="1" applyFont="1" applyFill="1" applyBorder="1" applyAlignment="1" applyProtection="1">
      <alignment horizontal="center" vertical="center" wrapText="1" readingOrder="2"/>
      <protection locked="0"/>
    </xf>
    <xf numFmtId="2" fontId="19" fillId="26" borderId="8" xfId="0" applyNumberFormat="1" applyFont="1" applyFill="1" applyBorder="1" applyAlignment="1" applyProtection="1">
      <alignment horizontal="center" vertical="center" wrapText="1" readingOrder="2"/>
      <protection locked="0"/>
    </xf>
    <xf numFmtId="0" fontId="31" fillId="12" borderId="45" xfId="0" applyFont="1" applyFill="1" applyBorder="1" applyAlignment="1" applyProtection="1">
      <alignment horizontal="right" vertical="top" wrapText="1" readingOrder="2"/>
      <protection hidden="1"/>
    </xf>
    <xf numFmtId="0" fontId="31" fillId="12" borderId="21" xfId="0" applyFont="1" applyFill="1" applyBorder="1" applyAlignment="1" applyProtection="1">
      <alignment horizontal="right" vertical="top" wrapText="1" readingOrder="2"/>
      <protection hidden="1"/>
    </xf>
    <xf numFmtId="0" fontId="17" fillId="9" borderId="24" xfId="0" applyFont="1" applyFill="1" applyBorder="1" applyAlignment="1" applyProtection="1">
      <alignment horizontal="center" vertical="center" wrapText="1" readingOrder="2"/>
      <protection hidden="1"/>
    </xf>
    <xf numFmtId="0" fontId="17" fillId="9" borderId="28" xfId="0" applyFont="1" applyFill="1" applyBorder="1" applyAlignment="1" applyProtection="1">
      <alignment horizontal="center" vertical="center" wrapText="1" readingOrder="2"/>
      <protection hidden="1"/>
    </xf>
    <xf numFmtId="0" fontId="17" fillId="9" borderId="19" xfId="0" applyNumberFormat="1" applyFont="1" applyFill="1" applyBorder="1" applyAlignment="1" applyProtection="1">
      <alignment horizontal="center" vertical="center" wrapText="1" readingOrder="2"/>
      <protection hidden="1"/>
    </xf>
    <xf numFmtId="0" fontId="17" fillId="9" borderId="22" xfId="0" applyNumberFormat="1" applyFont="1" applyFill="1" applyBorder="1" applyAlignment="1" applyProtection="1">
      <alignment horizontal="center" vertical="center" wrapText="1" readingOrder="2"/>
      <protection hidden="1"/>
    </xf>
    <xf numFmtId="0" fontId="20" fillId="12" borderId="16" xfId="0" applyFont="1" applyFill="1" applyBorder="1" applyAlignment="1" applyProtection="1">
      <alignment horizontal="right" vertical="top" wrapText="1" readingOrder="2"/>
      <protection hidden="1"/>
    </xf>
    <xf numFmtId="0" fontId="20" fillId="12" borderId="34" xfId="0" applyFont="1" applyFill="1" applyBorder="1" applyAlignment="1" applyProtection="1">
      <alignment horizontal="right" vertical="top" wrapText="1" readingOrder="2"/>
      <protection hidden="1"/>
    </xf>
    <xf numFmtId="0" fontId="17" fillId="9" borderId="23" xfId="0" applyFont="1" applyFill="1" applyBorder="1" applyAlignment="1" applyProtection="1">
      <alignment horizontal="center" vertical="center" wrapText="1" readingOrder="2"/>
      <protection hidden="1"/>
    </xf>
    <xf numFmtId="0" fontId="17" fillId="9" borderId="30" xfId="0" applyFont="1" applyFill="1" applyBorder="1" applyAlignment="1" applyProtection="1">
      <alignment horizontal="center" vertical="center" wrapText="1" readingOrder="2"/>
      <protection hidden="1"/>
    </xf>
    <xf numFmtId="0" fontId="17" fillId="9" borderId="31" xfId="0" applyFont="1" applyFill="1" applyBorder="1" applyAlignment="1" applyProtection="1">
      <alignment horizontal="center" vertical="center" wrapText="1" readingOrder="2"/>
      <protection hidden="1"/>
    </xf>
    <xf numFmtId="0" fontId="17" fillId="9" borderId="26" xfId="0" applyFont="1" applyFill="1" applyBorder="1" applyAlignment="1" applyProtection="1">
      <alignment horizontal="center" vertical="center" wrapText="1" readingOrder="2"/>
      <protection hidden="1"/>
    </xf>
    <xf numFmtId="0" fontId="17" fillId="9" borderId="22" xfId="0" applyFont="1" applyFill="1" applyBorder="1" applyAlignment="1" applyProtection="1">
      <alignment horizontal="center" vertical="center" wrapText="1" readingOrder="2"/>
      <protection hidden="1"/>
    </xf>
    <xf numFmtId="0" fontId="18" fillId="18" borderId="44" xfId="0" applyFont="1" applyFill="1" applyBorder="1" applyAlignment="1" applyProtection="1">
      <alignment horizontal="center" vertical="center" wrapText="1" readingOrder="2"/>
      <protection hidden="1"/>
    </xf>
    <xf numFmtId="0" fontId="18" fillId="18" borderId="51" xfId="0" applyFont="1" applyFill="1" applyBorder="1" applyAlignment="1" applyProtection="1">
      <alignment horizontal="center" vertical="center" wrapText="1" readingOrder="2"/>
      <protection hidden="1"/>
    </xf>
    <xf numFmtId="0" fontId="2" fillId="9" borderId="44" xfId="0" applyFont="1" applyFill="1" applyBorder="1" applyAlignment="1" applyProtection="1">
      <alignment horizontal="center" vertical="center" wrapText="1"/>
      <protection hidden="1"/>
    </xf>
    <xf numFmtId="0" fontId="2" fillId="9" borderId="0" xfId="0" applyFont="1" applyFill="1" applyBorder="1" applyAlignment="1" applyProtection="1">
      <alignment horizontal="center" vertical="center" wrapText="1"/>
      <protection hidden="1"/>
    </xf>
    <xf numFmtId="0" fontId="22" fillId="22" borderId="9" xfId="0" applyFont="1" applyFill="1" applyBorder="1" applyAlignment="1">
      <alignment horizontal="center" vertical="center" wrapText="1"/>
    </xf>
    <xf numFmtId="0" fontId="22" fillId="22" borderId="48" xfId="0" applyFont="1" applyFill="1" applyBorder="1" applyAlignment="1">
      <alignment horizontal="center" vertical="center" wrapText="1"/>
    </xf>
    <xf numFmtId="0" fontId="27" fillId="21" borderId="30" xfId="0" applyFont="1" applyFill="1" applyBorder="1" applyAlignment="1">
      <alignment horizontal="center" vertical="center" wrapText="1"/>
    </xf>
    <xf numFmtId="0" fontId="2" fillId="21" borderId="1" xfId="0" applyFont="1" applyFill="1" applyBorder="1" applyAlignment="1">
      <alignment horizontal="center" vertical="center" wrapText="1"/>
    </xf>
    <xf numFmtId="0" fontId="2" fillId="21" borderId="45" xfId="0" applyFont="1" applyFill="1" applyBorder="1" applyAlignment="1">
      <alignment horizontal="right" vertical="top" wrapText="1"/>
    </xf>
    <xf numFmtId="0" fontId="2" fillId="21" borderId="29" xfId="0" applyFont="1" applyFill="1" applyBorder="1" applyAlignment="1">
      <alignment horizontal="right" vertical="top" wrapText="1"/>
    </xf>
    <xf numFmtId="0" fontId="2" fillId="20" borderId="9" xfId="0" applyFont="1" applyFill="1" applyBorder="1" applyAlignment="1" applyProtection="1">
      <alignment horizontal="center" vertical="center" readingOrder="2"/>
      <protection hidden="1"/>
    </xf>
    <xf numFmtId="0" fontId="2" fillId="20" borderId="8" xfId="0" applyFont="1" applyFill="1" applyBorder="1" applyAlignment="1" applyProtection="1">
      <alignment horizontal="center" vertical="center" readingOrder="2"/>
      <protection hidden="1"/>
    </xf>
    <xf numFmtId="0" fontId="0" fillId="4" borderId="14" xfId="0" applyFill="1" applyBorder="1" applyAlignment="1">
      <alignment horizontal="center" vertical="center" wrapText="1"/>
    </xf>
    <xf numFmtId="0" fontId="0" fillId="4" borderId="51"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0" xfId="0" applyFill="1" applyBorder="1" applyAlignment="1">
      <alignment horizontal="center" vertical="center" wrapText="1"/>
    </xf>
    <xf numFmtId="0" fontId="25" fillId="4" borderId="14"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60" xfId="0" applyFont="1" applyFill="1" applyBorder="1" applyAlignment="1">
      <alignment horizontal="center" vertical="center" wrapText="1"/>
    </xf>
    <xf numFmtId="0" fontId="12" fillId="14" borderId="2" xfId="0" applyFont="1" applyFill="1" applyBorder="1" applyAlignment="1" applyProtection="1">
      <alignment horizontal="center" vertical="center"/>
    </xf>
    <xf numFmtId="0" fontId="12" fillId="14" borderId="5" xfId="0" applyFont="1" applyFill="1" applyBorder="1" applyAlignment="1" applyProtection="1">
      <alignment horizontal="center" vertical="center"/>
    </xf>
    <xf numFmtId="0" fontId="12" fillId="14" borderId="52" xfId="0" applyFont="1" applyFill="1" applyBorder="1" applyAlignment="1" applyProtection="1">
      <alignment horizontal="center"/>
    </xf>
    <xf numFmtId="0" fontId="12" fillId="14" borderId="20" xfId="0" applyFont="1" applyFill="1" applyBorder="1" applyAlignment="1" applyProtection="1">
      <alignment horizontal="center"/>
    </xf>
    <xf numFmtId="0" fontId="12" fillId="10" borderId="11" xfId="0" applyFont="1" applyFill="1" applyBorder="1" applyAlignment="1" applyProtection="1">
      <alignment horizontal="center" vertical="center"/>
    </xf>
    <xf numFmtId="0" fontId="12" fillId="10" borderId="33" xfId="0" applyFont="1" applyFill="1" applyBorder="1" applyAlignment="1" applyProtection="1">
      <alignment horizontal="center" vertical="center"/>
    </xf>
  </cellXfs>
  <cellStyles count="3">
    <cellStyle name="Normal" xfId="0" builtinId="0"/>
    <cellStyle name="Percent" xfId="1" builtinId="5"/>
    <cellStyle name="היפר-קישור" xfId="2" builtinId="8"/>
  </cellStyles>
  <dxfs count="48">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rightToLeft="1" tabSelected="1" view="pageBreakPreview" topLeftCell="A4" zoomScaleNormal="100" zoomScaleSheetLayoutView="100" workbookViewId="0">
      <selection activeCell="C41" sqref="C41"/>
    </sheetView>
  </sheetViews>
  <sheetFormatPr defaultColWidth="9" defaultRowHeight="14.25"/>
  <cols>
    <col min="1" max="1" width="1.125" style="1" customWidth="1"/>
    <col min="2" max="2" width="10" style="12" customWidth="1"/>
    <col min="3" max="3" width="83.875" style="1" customWidth="1"/>
    <col min="4" max="4" width="25" style="1" customWidth="1"/>
    <col min="5" max="5" width="23.75" style="1" customWidth="1"/>
    <col min="6" max="6" width="24.625" style="1" hidden="1" customWidth="1"/>
    <col min="7" max="7" width="19.125" style="1" hidden="1" customWidth="1"/>
    <col min="8" max="8" width="2.375" style="1" customWidth="1"/>
    <col min="9" max="16384" width="9" style="1"/>
  </cols>
  <sheetData>
    <row r="1" spans="2:7" ht="6" customHeight="1" thickBot="1"/>
    <row r="2" spans="2:7" s="2" customFormat="1" ht="18.75">
      <c r="B2" s="20"/>
      <c r="C2" s="174" t="s">
        <v>2</v>
      </c>
      <c r="D2" s="21">
        <v>1</v>
      </c>
      <c r="E2" s="21">
        <v>2</v>
      </c>
      <c r="F2" s="21">
        <v>3</v>
      </c>
      <c r="G2" s="21">
        <v>4</v>
      </c>
    </row>
    <row r="3" spans="2:7" ht="19.5" thickBot="1">
      <c r="B3" s="22"/>
      <c r="C3" s="175"/>
      <c r="D3" s="53"/>
      <c r="E3" s="53"/>
      <c r="F3" s="53"/>
      <c r="G3" s="53"/>
    </row>
    <row r="4" spans="2:7" ht="18.75">
      <c r="B4" s="23"/>
      <c r="C4" s="51" t="s">
        <v>40</v>
      </c>
      <c r="D4" s="52"/>
      <c r="E4" s="52"/>
      <c r="F4" s="52"/>
      <c r="G4" s="52"/>
    </row>
    <row r="5" spans="2:7" ht="15.75">
      <c r="B5" s="23"/>
      <c r="C5" s="40" t="s">
        <v>85</v>
      </c>
      <c r="D5" s="24"/>
      <c r="E5" s="24"/>
      <c r="F5" s="24"/>
      <c r="G5" s="24"/>
    </row>
    <row r="6" spans="2:7" ht="15.75">
      <c r="B6" s="25"/>
      <c r="C6" s="41" t="s">
        <v>17</v>
      </c>
      <c r="D6" s="26"/>
      <c r="E6" s="26"/>
      <c r="F6" s="27"/>
      <c r="G6" s="27"/>
    </row>
    <row r="7" spans="2:7" ht="16.5" thickBot="1">
      <c r="B7" s="22" t="s">
        <v>1</v>
      </c>
      <c r="C7" s="42" t="s">
        <v>18</v>
      </c>
      <c r="D7" s="28"/>
      <c r="E7" s="28"/>
      <c r="F7" s="28"/>
      <c r="G7" s="28"/>
    </row>
    <row r="8" spans="2:7" s="3" customFormat="1" ht="21" customHeight="1" thickBot="1">
      <c r="B8" s="13" t="s">
        <v>45</v>
      </c>
      <c r="C8" s="43" t="s">
        <v>22</v>
      </c>
      <c r="D8" s="4"/>
      <c r="E8" s="4"/>
      <c r="F8" s="4" t="str">
        <f>IF(COUNTIF(F9:F12,"V")+COUNTIF(F9:F12,"ל.ר.")=6,"V",IF(COUNTIF(F9:F12,"X")&gt;0,"X",IF(COUNTIF(F9:F12,"?")&gt;0,"$","X")))</f>
        <v>X</v>
      </c>
      <c r="G8" s="4" t="str">
        <f>IF(COUNTIF(G9:G12,"V")+COUNTIF(G9:G12,"ל.ר.")=6,"V",IF(COUNTIF(G9:G12,"X")&gt;0,"X",IF(COUNTIF(G9:G12,"?")&gt;0,"$","X")))</f>
        <v>X</v>
      </c>
    </row>
    <row r="9" spans="2:7" s="3" customFormat="1" ht="34.5" customHeight="1">
      <c r="B9" s="14" t="s">
        <v>47</v>
      </c>
      <c r="C9" s="9" t="s">
        <v>69</v>
      </c>
      <c r="D9" s="126"/>
      <c r="E9" s="126"/>
      <c r="F9" s="126"/>
      <c r="G9" s="126"/>
    </row>
    <row r="10" spans="2:7" s="3" customFormat="1" ht="47.25" customHeight="1">
      <c r="B10" s="14" t="s">
        <v>46</v>
      </c>
      <c r="C10" s="10" t="s">
        <v>4</v>
      </c>
      <c r="D10" s="39"/>
      <c r="E10" s="126"/>
      <c r="F10" s="39"/>
      <c r="G10" s="39"/>
    </row>
    <row r="11" spans="2:7" s="3" customFormat="1" ht="51.75" customHeight="1">
      <c r="B11" s="14" t="s">
        <v>48</v>
      </c>
      <c r="C11" s="11" t="s">
        <v>31</v>
      </c>
      <c r="D11" s="39"/>
      <c r="E11" s="126"/>
      <c r="F11" s="39"/>
      <c r="G11" s="39"/>
    </row>
    <row r="12" spans="2:7" s="3" customFormat="1" ht="31.5" customHeight="1">
      <c r="B12" s="14" t="s">
        <v>49</v>
      </c>
      <c r="C12" s="11" t="s">
        <v>53</v>
      </c>
      <c r="D12" s="39"/>
      <c r="E12" s="126"/>
      <c r="F12" s="39"/>
      <c r="G12" s="39"/>
    </row>
    <row r="13" spans="2:7" s="17" customFormat="1" ht="75.75" customHeight="1" thickBot="1">
      <c r="B13" s="127" t="s">
        <v>50</v>
      </c>
      <c r="C13" s="11" t="s">
        <v>88</v>
      </c>
      <c r="D13" s="124"/>
      <c r="E13" s="124"/>
      <c r="F13" s="128"/>
      <c r="G13" s="124"/>
    </row>
    <row r="14" spans="2:7" s="3" customFormat="1" ht="25.5" customHeight="1" thickBot="1">
      <c r="B14" s="129"/>
      <c r="C14" s="123" t="s">
        <v>21</v>
      </c>
      <c r="D14" s="130"/>
      <c r="E14" s="130"/>
      <c r="F14" s="130" t="str">
        <f>IF(COUNTIF(F16:F16,"V")+COUNTIF(F16:F16,"ל.ר.")=2,"V",IF(COUNTIF(F16:F16,"X")&gt;0,"X",IF(COUNTIF(F16:F16,"?")&gt;0,"$","X")))</f>
        <v>X</v>
      </c>
      <c r="G14" s="130" t="str">
        <f>IF(COUNTIF(G16:G16,"V")+COUNTIF(G16:G16,"ל.ר.")=2,"V",IF(COUNTIF(G16:G16,"X")&gt;0,"X",IF(COUNTIF(G16:G16,"?")&gt;0,"$","X")))</f>
        <v>X</v>
      </c>
    </row>
    <row r="15" spans="2:7" s="3" customFormat="1" ht="25.5" customHeight="1" thickBot="1">
      <c r="B15" s="129" t="s">
        <v>51</v>
      </c>
      <c r="C15" s="45" t="s">
        <v>32</v>
      </c>
      <c r="D15" s="131"/>
      <c r="E15" s="131"/>
      <c r="F15" s="131"/>
      <c r="G15" s="131"/>
    </row>
    <row r="16" spans="2:7" s="3" customFormat="1" ht="54" customHeight="1" thickBot="1">
      <c r="B16" s="132" t="s">
        <v>54</v>
      </c>
      <c r="C16" s="133" t="s">
        <v>89</v>
      </c>
      <c r="D16" s="134"/>
      <c r="E16" s="135"/>
      <c r="F16" s="135"/>
      <c r="G16" s="135"/>
    </row>
    <row r="17" spans="1:7" s="3" customFormat="1" ht="17.25" thickBot="1">
      <c r="B17" s="137" t="s">
        <v>52</v>
      </c>
      <c r="C17" s="45" t="s">
        <v>122</v>
      </c>
      <c r="D17" s="131"/>
      <c r="E17" s="131"/>
      <c r="F17" s="131"/>
      <c r="G17" s="131"/>
    </row>
    <row r="18" spans="1:7" s="3" customFormat="1" ht="41.25" customHeight="1">
      <c r="B18" s="29" t="s">
        <v>90</v>
      </c>
      <c r="C18" s="136" t="s">
        <v>55</v>
      </c>
      <c r="D18" s="126"/>
      <c r="E18" s="126"/>
      <c r="F18" s="126"/>
      <c r="G18" s="126"/>
    </row>
    <row r="19" spans="1:7" s="3" customFormat="1" ht="48" customHeight="1" thickBot="1">
      <c r="B19" s="29" t="s">
        <v>91</v>
      </c>
      <c r="C19" s="138" t="s">
        <v>123</v>
      </c>
      <c r="D19" s="124"/>
      <c r="E19" s="124"/>
      <c r="F19" s="124"/>
      <c r="G19" s="124"/>
    </row>
    <row r="20" spans="1:7" s="3" customFormat="1" ht="48" customHeight="1" thickBot="1">
      <c r="B20" s="137" t="s">
        <v>70</v>
      </c>
      <c r="C20" s="45" t="s">
        <v>124</v>
      </c>
      <c r="D20" s="131"/>
      <c r="E20" s="131"/>
      <c r="F20" s="161"/>
      <c r="G20" s="161"/>
    </row>
    <row r="21" spans="1:7" s="3" customFormat="1" ht="48" customHeight="1" thickBot="1">
      <c r="B21" s="139" t="s">
        <v>93</v>
      </c>
      <c r="C21" s="31" t="s">
        <v>125</v>
      </c>
      <c r="D21" s="39"/>
      <c r="E21" s="39"/>
      <c r="F21" s="161"/>
      <c r="G21" s="161"/>
    </row>
    <row r="22" spans="1:7" s="3" customFormat="1" ht="17.25" thickBot="1">
      <c r="B22" s="137" t="s">
        <v>113</v>
      </c>
      <c r="C22" s="45" t="s">
        <v>71</v>
      </c>
      <c r="D22" s="131"/>
      <c r="E22" s="131"/>
      <c r="F22" s="131"/>
      <c r="G22" s="131"/>
    </row>
    <row r="23" spans="1:7" s="3" customFormat="1" ht="45.75" customHeight="1">
      <c r="B23" s="139" t="s">
        <v>114</v>
      </c>
      <c r="C23" s="136" t="s">
        <v>72</v>
      </c>
      <c r="D23" s="126"/>
      <c r="E23" s="126"/>
      <c r="F23" s="126"/>
      <c r="G23" s="126"/>
    </row>
    <row r="24" spans="1:7" ht="35.25" customHeight="1" thickBot="1">
      <c r="A24" s="3"/>
      <c r="B24" s="139" t="s">
        <v>115</v>
      </c>
      <c r="C24" s="31" t="s">
        <v>92</v>
      </c>
      <c r="D24" s="39"/>
      <c r="E24" s="39"/>
      <c r="F24" s="39"/>
      <c r="G24" s="39"/>
    </row>
    <row r="25" spans="1:7" s="5" customFormat="1" ht="30" customHeight="1" thickBot="1">
      <c r="B25" s="176" t="s">
        <v>0</v>
      </c>
      <c r="C25" s="177"/>
      <c r="D25" s="125"/>
      <c r="E25" s="125"/>
      <c r="F25" s="125" t="e">
        <f>IF(AND(F8="V",F14="V",#REF!="V"),"V",IF(OR(F8="X",F14="X",#REF!="X"),"X",IF(OR(F8="$",F14="?",#REF!="?"),"$","X")))</f>
        <v>#REF!</v>
      </c>
      <c r="G25" s="125" t="e">
        <f>IF(AND(G8="V",G14="V",#REF!="V"),"V",IF(OR(G8="X",G14="X",#REF!="X"),"X",IF(OR(G8="$",G14="?",#REF!="?"),"$","X")))</f>
        <v>#REF!</v>
      </c>
    </row>
    <row r="26" spans="1:7" s="6" customFormat="1" ht="21" customHeight="1" thickBot="1">
      <c r="B26" s="15">
        <v>6</v>
      </c>
      <c r="C26" s="46" t="s">
        <v>3</v>
      </c>
      <c r="D26" s="7"/>
      <c r="E26" s="7"/>
      <c r="F26" s="7" t="str">
        <f>IF(COUNTIF(F27:F39,"V")+COUNTIF(F27:F39,"ל.ר.")=21,"V",IF(COUNTIF(F27:F39,"X")&gt;0,"X",IF(COUNTIF(F27:F39,"?")&gt;0,"$","X")))</f>
        <v>X</v>
      </c>
      <c r="G26" s="7" t="str">
        <f>IF(COUNTIF(G27:G39,"V")+COUNTIF(G27:G39,"ל.ר.")=21,"V",IF(COUNTIF(G27:G39,"X")&gt;0,"X",IF(COUNTIF(G27:G39,"?")&gt;0,"$","X")))</f>
        <v>X</v>
      </c>
    </row>
    <row r="27" spans="1:7" s="6" customFormat="1" ht="15.75">
      <c r="B27" s="16" t="s">
        <v>56</v>
      </c>
      <c r="C27" s="47" t="s">
        <v>57</v>
      </c>
      <c r="D27" s="44"/>
      <c r="E27" s="39"/>
      <c r="F27" s="39"/>
      <c r="G27" s="39"/>
    </row>
    <row r="28" spans="1:7" s="6" customFormat="1" ht="45">
      <c r="B28" s="16" t="s">
        <v>59</v>
      </c>
      <c r="C28" s="48" t="s">
        <v>58</v>
      </c>
      <c r="D28" s="44"/>
      <c r="E28" s="39"/>
      <c r="F28" s="39"/>
      <c r="G28" s="39"/>
    </row>
    <row r="29" spans="1:7" s="6" customFormat="1" ht="39" customHeight="1">
      <c r="B29" s="16" t="s">
        <v>60</v>
      </c>
      <c r="C29" s="48" t="s">
        <v>63</v>
      </c>
      <c r="D29" s="44"/>
      <c r="E29" s="39"/>
      <c r="F29" s="39"/>
      <c r="G29" s="39"/>
    </row>
    <row r="30" spans="1:7" s="6" customFormat="1" ht="30">
      <c r="B30" s="16" t="s">
        <v>61</v>
      </c>
      <c r="C30" s="48" t="s">
        <v>19</v>
      </c>
      <c r="D30" s="44"/>
      <c r="E30" s="39"/>
      <c r="F30" s="39"/>
      <c r="G30" s="39"/>
    </row>
    <row r="31" spans="1:7" s="6" customFormat="1" ht="30.75" customHeight="1">
      <c r="B31" s="16" t="s">
        <v>62</v>
      </c>
      <c r="C31" s="48" t="s">
        <v>94</v>
      </c>
      <c r="D31" s="44"/>
      <c r="E31" s="39"/>
      <c r="F31" s="39"/>
      <c r="G31" s="39"/>
    </row>
    <row r="32" spans="1:7" s="6" customFormat="1" ht="49.5" customHeight="1">
      <c r="B32" s="16" t="s">
        <v>64</v>
      </c>
      <c r="C32" s="48" t="s">
        <v>95</v>
      </c>
      <c r="D32" s="44"/>
      <c r="E32" s="39"/>
      <c r="F32" s="39"/>
      <c r="G32" s="39"/>
    </row>
    <row r="33" spans="2:8" s="6" customFormat="1" ht="30">
      <c r="B33" s="16" t="s">
        <v>65</v>
      </c>
      <c r="C33" s="48" t="s">
        <v>96</v>
      </c>
      <c r="D33" s="44"/>
      <c r="E33" s="39"/>
      <c r="F33" s="39"/>
      <c r="G33" s="39"/>
    </row>
    <row r="34" spans="2:8" s="6" customFormat="1" ht="30">
      <c r="B34" s="16">
        <v>6.8</v>
      </c>
      <c r="C34" s="48" t="s">
        <v>116</v>
      </c>
      <c r="D34" s="44"/>
      <c r="E34" s="39"/>
      <c r="F34" s="39"/>
      <c r="G34" s="39"/>
    </row>
    <row r="35" spans="2:8" s="6" customFormat="1" ht="15.75">
      <c r="B35" s="16">
        <v>6.9</v>
      </c>
      <c r="C35" s="49" t="s">
        <v>86</v>
      </c>
      <c r="D35" s="44"/>
      <c r="E35" s="39"/>
      <c r="F35" s="39"/>
      <c r="G35" s="39"/>
    </row>
    <row r="36" spans="2:8" s="6" customFormat="1" ht="15.75">
      <c r="B36" s="16" t="s">
        <v>66</v>
      </c>
      <c r="C36" s="49" t="s">
        <v>87</v>
      </c>
      <c r="D36" s="44"/>
      <c r="E36" s="39"/>
      <c r="F36" s="39"/>
      <c r="G36" s="39"/>
    </row>
    <row r="37" spans="2:8" s="6" customFormat="1" ht="15.75">
      <c r="B37" s="16">
        <v>6.11</v>
      </c>
      <c r="C37" s="48" t="s">
        <v>68</v>
      </c>
      <c r="D37" s="44"/>
      <c r="E37" s="39"/>
      <c r="F37" s="39"/>
      <c r="G37" s="39"/>
    </row>
    <row r="38" spans="2:8" s="6" customFormat="1" ht="15.75">
      <c r="B38" s="16">
        <v>6.12</v>
      </c>
      <c r="C38" s="48" t="s">
        <v>67</v>
      </c>
      <c r="D38" s="44"/>
      <c r="E38" s="39"/>
      <c r="F38" s="39"/>
      <c r="G38" s="39"/>
    </row>
    <row r="39" spans="2:8" s="6" customFormat="1" ht="30">
      <c r="B39" s="16">
        <v>6.13</v>
      </c>
      <c r="C39" s="48" t="s">
        <v>97</v>
      </c>
      <c r="D39" s="44"/>
      <c r="E39" s="39"/>
      <c r="F39" s="39"/>
      <c r="G39" s="39"/>
    </row>
    <row r="40" spans="2:8" s="6" customFormat="1" ht="15.75">
      <c r="B40" s="16">
        <v>6.14</v>
      </c>
      <c r="C40" s="48" t="s">
        <v>23</v>
      </c>
      <c r="D40" s="153"/>
      <c r="E40" s="39"/>
      <c r="F40" s="39"/>
      <c r="G40" s="39"/>
    </row>
    <row r="41" spans="2:8" ht="30">
      <c r="B41" s="16">
        <v>6.15</v>
      </c>
      <c r="C41" s="48" t="s">
        <v>24</v>
      </c>
      <c r="D41" s="39"/>
      <c r="E41" s="39"/>
      <c r="F41" s="39"/>
      <c r="G41" s="39"/>
      <c r="H41" s="6"/>
    </row>
    <row r="42" spans="2:8" ht="15.75">
      <c r="B42" s="16">
        <v>6.16</v>
      </c>
      <c r="C42" s="48" t="s">
        <v>25</v>
      </c>
      <c r="D42" s="44"/>
      <c r="E42" s="39"/>
      <c r="F42" s="39"/>
      <c r="G42" s="39"/>
      <c r="H42" s="6"/>
    </row>
    <row r="43" spans="2:8" ht="45">
      <c r="B43" s="16">
        <v>6.17</v>
      </c>
      <c r="C43" s="48" t="s">
        <v>26</v>
      </c>
      <c r="D43" s="44"/>
      <c r="E43" s="39"/>
      <c r="F43" s="39"/>
      <c r="G43" s="39"/>
      <c r="H43" s="6"/>
    </row>
    <row r="44" spans="2:8" ht="36" customHeight="1">
      <c r="B44" s="16">
        <v>6.21</v>
      </c>
      <c r="C44" s="154" t="s">
        <v>98</v>
      </c>
      <c r="D44" s="44"/>
      <c r="E44" s="39"/>
      <c r="F44" s="39"/>
      <c r="G44" s="39"/>
      <c r="H44" s="6"/>
    </row>
  </sheetData>
  <sortState ref="B26:G46">
    <sortCondition ref="B26"/>
  </sortState>
  <mergeCells count="2">
    <mergeCell ref="C2:C3"/>
    <mergeCell ref="B25:C25"/>
  </mergeCells>
  <conditionalFormatting sqref="D8:G8 D14:G14 D25:G26">
    <cfRule type="containsText" dxfId="47" priority="110" operator="containsText" text="ל.ר.">
      <formula>NOT(ISERROR(SEARCH("ל.ר.",D8)))</formula>
    </cfRule>
    <cfRule type="containsText" dxfId="46" priority="111" operator="containsText" text="$">
      <formula>NOT(ISERROR(SEARCH("$",D8)))</formula>
    </cfRule>
    <cfRule type="containsText" dxfId="45" priority="112" operator="containsText" text="X">
      <formula>NOT(ISERROR(SEARCH("X",D8)))</formula>
    </cfRule>
    <cfRule type="containsText" dxfId="44" priority="113" operator="containsText" text="V">
      <formula>NOT(ISERROR(SEARCH("V",D8)))</formula>
    </cfRule>
  </conditionalFormatting>
  <conditionalFormatting sqref="D15:G15">
    <cfRule type="containsText" dxfId="43" priority="58" operator="containsText" text="ל.ר.">
      <formula>NOT(ISERROR(SEARCH("ל.ר.",D15)))</formula>
    </cfRule>
    <cfRule type="containsText" dxfId="42" priority="59" operator="containsText" text="$">
      <formula>NOT(ISERROR(SEARCH("$",D15)))</formula>
    </cfRule>
    <cfRule type="containsText" dxfId="41" priority="60" operator="containsText" text="X">
      <formula>NOT(ISERROR(SEARCH("X",D15)))</formula>
    </cfRule>
    <cfRule type="containsText" dxfId="40" priority="61" operator="containsText" text="V">
      <formula>NOT(ISERROR(SEARCH("V",D15)))</formula>
    </cfRule>
  </conditionalFormatting>
  <conditionalFormatting sqref="D17:G17">
    <cfRule type="containsText" dxfId="39" priority="50" operator="containsText" text="ל.ר.">
      <formula>NOT(ISERROR(SEARCH("ל.ר.",D17)))</formula>
    </cfRule>
    <cfRule type="containsText" dxfId="38" priority="51" operator="containsText" text="$">
      <formula>NOT(ISERROR(SEARCH("$",D17)))</formula>
    </cfRule>
    <cfRule type="containsText" dxfId="37" priority="52" operator="containsText" text="X">
      <formula>NOT(ISERROR(SEARCH("X",D17)))</formula>
    </cfRule>
    <cfRule type="containsText" dxfId="36" priority="53" operator="containsText" text="V">
      <formula>NOT(ISERROR(SEARCH("V",D17)))</formula>
    </cfRule>
  </conditionalFormatting>
  <conditionalFormatting sqref="D9:D13 E27:G34 D28:D34 D35:G44 F20:F21 D21 G19:G21">
    <cfRule type="containsText" dxfId="35" priority="23" stopIfTrue="1" operator="containsText" text="V">
      <formula>NOT(ISERROR(SEARCH("V",D9)))</formula>
    </cfRule>
    <cfRule type="containsText" dxfId="34" priority="24" stopIfTrue="1" operator="containsText" text="X">
      <formula>NOT(ISERROR(SEARCH("X",D9)))</formula>
    </cfRule>
    <cfRule type="notContainsBlanks" dxfId="33" priority="25" stopIfTrue="1">
      <formula>LEN(TRIM(D9))&gt;0</formula>
    </cfRule>
  </conditionalFormatting>
  <conditionalFormatting sqref="E13:F13">
    <cfRule type="containsText" dxfId="32" priority="44" stopIfTrue="1" operator="containsText" text="V">
      <formula>NOT(ISERROR(SEARCH("V",E13)))</formula>
    </cfRule>
    <cfRule type="containsText" dxfId="31" priority="45" stopIfTrue="1" operator="containsText" text="X">
      <formula>NOT(ISERROR(SEARCH("X",E13)))</formula>
    </cfRule>
    <cfRule type="notContainsBlanks" dxfId="30" priority="46" stopIfTrue="1">
      <formula>LEN(TRIM(E13))&gt;0</formula>
    </cfRule>
  </conditionalFormatting>
  <conditionalFormatting sqref="E9:G9 F10:G11 E10:E12">
    <cfRule type="containsText" dxfId="29" priority="41" stopIfTrue="1" operator="containsText" text="V">
      <formula>NOT(ISERROR(SEARCH("V",E9)))</formula>
    </cfRule>
    <cfRule type="containsText" dxfId="28" priority="42" stopIfTrue="1" operator="containsText" text="X">
      <formula>NOT(ISERROR(SEARCH("X",E9)))</formula>
    </cfRule>
    <cfRule type="notContainsBlanks" dxfId="27" priority="43" stopIfTrue="1">
      <formula>LEN(TRIM(E9))&gt;0</formula>
    </cfRule>
  </conditionalFormatting>
  <conditionalFormatting sqref="D16">
    <cfRule type="containsText" dxfId="26" priority="38" stopIfTrue="1" operator="containsText" text="V">
      <formula>NOT(ISERROR(SEARCH("V",D16)))</formula>
    </cfRule>
    <cfRule type="containsText" dxfId="25" priority="39" stopIfTrue="1" operator="containsText" text="X">
      <formula>NOT(ISERROR(SEARCH("X",D16)))</formula>
    </cfRule>
    <cfRule type="notContainsBlanks" dxfId="24" priority="40" stopIfTrue="1">
      <formula>LEN(TRIM(D16))&gt;0</formula>
    </cfRule>
  </conditionalFormatting>
  <conditionalFormatting sqref="E16:G16">
    <cfRule type="containsText" dxfId="23" priority="35" stopIfTrue="1" operator="containsText" text="V">
      <formula>NOT(ISERROR(SEARCH("V",E16)))</formula>
    </cfRule>
    <cfRule type="containsText" dxfId="22" priority="36" stopIfTrue="1" operator="containsText" text="X">
      <formula>NOT(ISERROR(SEARCH("X",E16)))</formula>
    </cfRule>
    <cfRule type="notContainsBlanks" dxfId="21" priority="37" stopIfTrue="1">
      <formula>LEN(TRIM(E16))&gt;0</formula>
    </cfRule>
  </conditionalFormatting>
  <conditionalFormatting sqref="D18:D19 E19:F19 E23:F23 D23:D24">
    <cfRule type="containsText" dxfId="20" priority="32" stopIfTrue="1" operator="containsText" text="V">
      <formula>NOT(ISERROR(SEARCH("V",D18)))</formula>
    </cfRule>
    <cfRule type="containsText" dxfId="19" priority="33" stopIfTrue="1" operator="containsText" text="X">
      <formula>NOT(ISERROR(SEARCH("X",D18)))</formula>
    </cfRule>
    <cfRule type="notContainsBlanks" dxfId="18" priority="34" stopIfTrue="1">
      <formula>LEN(TRIM(D18))&gt;0</formula>
    </cfRule>
  </conditionalFormatting>
  <conditionalFormatting sqref="E24:G24 E18:G18 G23 E21">
    <cfRule type="containsText" dxfId="17" priority="29" stopIfTrue="1" operator="containsText" text="V">
      <formula>NOT(ISERROR(SEARCH("V",E18)))</formula>
    </cfRule>
    <cfRule type="containsText" dxfId="16" priority="30" stopIfTrue="1" operator="containsText" text="X">
      <formula>NOT(ISERROR(SEARCH("X",E18)))</formula>
    </cfRule>
    <cfRule type="notContainsBlanks" dxfId="15" priority="31" stopIfTrue="1">
      <formula>LEN(TRIM(E18))&gt;0</formula>
    </cfRule>
  </conditionalFormatting>
  <conditionalFormatting sqref="D27">
    <cfRule type="containsText" dxfId="14" priority="26" stopIfTrue="1" operator="containsText" text="V">
      <formula>NOT(ISERROR(SEARCH("V",D27)))</formula>
    </cfRule>
    <cfRule type="containsText" dxfId="13" priority="27" stopIfTrue="1" operator="containsText" text="X">
      <formula>NOT(ISERROR(SEARCH("X",D27)))</formula>
    </cfRule>
    <cfRule type="notContainsBlanks" dxfId="12" priority="28" stopIfTrue="1">
      <formula>LEN(TRIM(D27))&gt;0</formula>
    </cfRule>
  </conditionalFormatting>
  <conditionalFormatting sqref="F12:G12">
    <cfRule type="containsText" dxfId="11" priority="20" stopIfTrue="1" operator="containsText" text="V">
      <formula>NOT(ISERROR(SEARCH("V",F12)))</formula>
    </cfRule>
    <cfRule type="containsText" dxfId="10" priority="21" stopIfTrue="1" operator="containsText" text="X">
      <formula>NOT(ISERROR(SEARCH("X",F12)))</formula>
    </cfRule>
    <cfRule type="notContainsBlanks" dxfId="9" priority="22" stopIfTrue="1">
      <formula>LEN(TRIM(F12))&gt;0</formula>
    </cfRule>
  </conditionalFormatting>
  <conditionalFormatting sqref="G13">
    <cfRule type="containsText" dxfId="8" priority="14" stopIfTrue="1" operator="containsText" text="V">
      <formula>NOT(ISERROR(SEARCH("V",G13)))</formula>
    </cfRule>
    <cfRule type="containsText" dxfId="7" priority="15" stopIfTrue="1" operator="containsText" text="X">
      <formula>NOT(ISERROR(SEARCH("X",G13)))</formula>
    </cfRule>
    <cfRule type="notContainsBlanks" dxfId="6" priority="16" stopIfTrue="1">
      <formula>LEN(TRIM(G13))&gt;0</formula>
    </cfRule>
  </conditionalFormatting>
  <conditionalFormatting sqref="D22:G22 D20:E20">
    <cfRule type="containsText" dxfId="5" priority="1" operator="containsText" text="ל.ר.">
      <formula>NOT(ISERROR(SEARCH("ל.ר.",D20)))</formula>
    </cfRule>
    <cfRule type="containsText" dxfId="4" priority="2" operator="containsText" text="$">
      <formula>NOT(ISERROR(SEARCH("$",D20)))</formula>
    </cfRule>
    <cfRule type="containsText" dxfId="3" priority="3" operator="containsText" text="X">
      <formula>NOT(ISERROR(SEARCH("X",D20)))</formula>
    </cfRule>
    <cfRule type="containsText" dxfId="2" priority="4" operator="containsText" text="V">
      <formula>NOT(ISERROR(SEARCH("V",D20)))</formula>
    </cfRule>
  </conditionalFormatting>
  <dataValidations count="1">
    <dataValidation type="list" allowBlank="1" showInputMessage="1" showErrorMessage="1" sqref="F17:G17">
      <formula1>#REF!</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8"/>
  <sheetViews>
    <sheetView rightToLeft="1" topLeftCell="A2" zoomScale="80" zoomScaleNormal="80" workbookViewId="0">
      <selection activeCell="B18" sqref="B18:C18"/>
    </sheetView>
  </sheetViews>
  <sheetFormatPr defaultRowHeight="14.25"/>
  <cols>
    <col min="1" max="1" width="13.5" customWidth="1"/>
    <col min="2" max="2" width="12.75" customWidth="1"/>
    <col min="3" max="3" width="77.75" customWidth="1"/>
    <col min="4" max="4" width="13.5" customWidth="1"/>
    <col min="5" max="5" width="18.75" customWidth="1"/>
    <col min="6" max="6" width="10.125" customWidth="1"/>
    <col min="7" max="7" width="18.5" customWidth="1"/>
    <col min="8" max="8" width="10.5" bestFit="1" customWidth="1"/>
    <col min="9" max="9" width="11.25" hidden="1" customWidth="1"/>
    <col min="10" max="10" width="9.25" hidden="1" customWidth="1"/>
    <col min="11" max="11" width="11.75" hidden="1" customWidth="1"/>
    <col min="12" max="12" width="0" hidden="1" customWidth="1"/>
  </cols>
  <sheetData>
    <row r="1" spans="1:60" ht="47.25" customHeight="1">
      <c r="A1" s="30"/>
      <c r="B1" s="210" t="s">
        <v>28</v>
      </c>
      <c r="C1" s="205"/>
      <c r="D1" s="142" t="s">
        <v>29</v>
      </c>
      <c r="E1" s="204">
        <v>1</v>
      </c>
      <c r="F1" s="205"/>
      <c r="G1" s="204">
        <v>2</v>
      </c>
      <c r="H1" s="205"/>
      <c r="I1" s="204">
        <v>3</v>
      </c>
      <c r="J1" s="205"/>
      <c r="K1" s="204">
        <v>4</v>
      </c>
      <c r="L1" s="205"/>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row>
    <row r="2" spans="1:60" ht="62.25" customHeight="1" thickBot="1">
      <c r="A2" s="19"/>
      <c r="B2" s="211"/>
      <c r="C2" s="212"/>
      <c r="D2" s="143" t="s">
        <v>30</v>
      </c>
      <c r="E2" s="206">
        <f>'תנאי-סף'!D3</f>
        <v>0</v>
      </c>
      <c r="F2" s="207"/>
      <c r="G2" s="206">
        <f>'תנאי-סף'!E3</f>
        <v>0</v>
      </c>
      <c r="H2" s="207"/>
      <c r="I2" s="206"/>
      <c r="J2" s="207"/>
      <c r="K2" s="206"/>
      <c r="L2" s="207"/>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row>
    <row r="3" spans="1:60" ht="34.5" customHeight="1" thickBot="1">
      <c r="A3" s="141" t="s">
        <v>27</v>
      </c>
      <c r="B3" s="213"/>
      <c r="C3" s="214"/>
      <c r="D3" s="144" t="s">
        <v>6</v>
      </c>
      <c r="E3" s="37" t="s">
        <v>20</v>
      </c>
      <c r="F3" s="38" t="s">
        <v>7</v>
      </c>
      <c r="G3" s="37" t="s">
        <v>16</v>
      </c>
      <c r="H3" s="38" t="s">
        <v>7</v>
      </c>
      <c r="I3" s="37" t="s">
        <v>16</v>
      </c>
      <c r="J3" s="38" t="s">
        <v>7</v>
      </c>
      <c r="K3" s="37" t="s">
        <v>16</v>
      </c>
      <c r="L3" s="38" t="s">
        <v>7</v>
      </c>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row>
    <row r="4" spans="1:60" ht="49.5" customHeight="1" thickBot="1">
      <c r="A4" s="149" t="s">
        <v>99</v>
      </c>
      <c r="B4" s="215" t="s">
        <v>81</v>
      </c>
      <c r="C4" s="216"/>
      <c r="D4" s="35">
        <v>0.4</v>
      </c>
      <c r="E4" s="145" t="s">
        <v>82</v>
      </c>
      <c r="F4" s="155">
        <f>SUMPRODUCT('תכנית המחקר המוצעת'!D12,D4)</f>
        <v>0</v>
      </c>
      <c r="G4" s="145" t="s">
        <v>82</v>
      </c>
      <c r="H4" s="155">
        <f>SUMPRODUCT('תכנית המחקר המוצעת'!F12,D4)</f>
        <v>0</v>
      </c>
      <c r="I4" s="145" t="s">
        <v>82</v>
      </c>
      <c r="J4" s="76">
        <f>SUMPRODUCT('תכנית המחקר המוצעת'!H12,H4)</f>
        <v>0</v>
      </c>
      <c r="K4" s="145" t="s">
        <v>82</v>
      </c>
      <c r="L4" s="76">
        <f>SUMPRODUCT('תכנית המחקר המוצעת'!J12,J4)</f>
        <v>0</v>
      </c>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row>
    <row r="5" spans="1:60" ht="25.5" customHeight="1" thickBot="1">
      <c r="A5" s="152" t="s">
        <v>100</v>
      </c>
      <c r="B5" s="215" t="s">
        <v>101</v>
      </c>
      <c r="C5" s="216"/>
      <c r="D5" s="80">
        <f>SUM(D6:D7)</f>
        <v>0.15000000000000002</v>
      </c>
      <c r="E5" s="75"/>
      <c r="F5" s="155">
        <f>SUM(F6:F7)</f>
        <v>0</v>
      </c>
      <c r="G5" s="75"/>
      <c r="H5" s="155">
        <f>SUM(H6:H7)</f>
        <v>0</v>
      </c>
      <c r="I5" s="75"/>
      <c r="J5" s="76">
        <f>SUM(J6:J7)</f>
        <v>0</v>
      </c>
      <c r="K5" s="75"/>
      <c r="L5" s="76">
        <f>SUM(L6:L7)</f>
        <v>0</v>
      </c>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row>
    <row r="6" spans="1:60" s="8" customFormat="1" ht="67.5" customHeight="1" thickBot="1">
      <c r="A6" s="150" t="s">
        <v>102</v>
      </c>
      <c r="B6" s="208" t="s">
        <v>127</v>
      </c>
      <c r="C6" s="209"/>
      <c r="D6" s="77">
        <v>0.05</v>
      </c>
      <c r="E6" s="67"/>
      <c r="F6" s="68">
        <f>IFERROR(MIN(1*E6,5),0)</f>
        <v>0</v>
      </c>
      <c r="G6" s="67"/>
      <c r="H6" s="68">
        <f>IFERROR(MIN(1*G6,5),0)</f>
        <v>0</v>
      </c>
      <c r="I6" s="67"/>
      <c r="J6" s="68">
        <f t="shared" ref="J6" si="0">IFERROR(MIN(2.5*I6,10),0)</f>
        <v>0</v>
      </c>
      <c r="K6" s="67"/>
      <c r="L6" s="68">
        <f t="shared" ref="L6" si="1">IFERROR(MIN(2.5*K6,10),0)</f>
        <v>0</v>
      </c>
      <c r="M6" s="18"/>
      <c r="N6" s="173" t="s">
        <v>126</v>
      </c>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row>
    <row r="7" spans="1:60" ht="88.5" customHeight="1" thickBot="1">
      <c r="A7" s="150" t="s">
        <v>103</v>
      </c>
      <c r="B7" s="191" t="s">
        <v>104</v>
      </c>
      <c r="C7" s="192"/>
      <c r="D7" s="77">
        <v>0.1</v>
      </c>
      <c r="E7" s="69"/>
      <c r="F7" s="68">
        <f>E7*2</f>
        <v>0</v>
      </c>
      <c r="G7" s="69"/>
      <c r="H7" s="68">
        <f>G7*2</f>
        <v>0</v>
      </c>
      <c r="I7" s="69"/>
      <c r="J7" s="70">
        <f t="shared" ref="J7" si="2">I7*3.333</f>
        <v>0</v>
      </c>
      <c r="K7" s="69"/>
      <c r="L7" s="70">
        <f t="shared" ref="L7" si="3">K7*3.333</f>
        <v>0</v>
      </c>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row>
    <row r="8" spans="1:60" ht="27.75" customHeight="1" thickBot="1">
      <c r="A8" s="148" t="s">
        <v>105</v>
      </c>
      <c r="B8" s="193" t="s">
        <v>117</v>
      </c>
      <c r="C8" s="194"/>
      <c r="D8" s="80">
        <f>SUM(D9:D9)</f>
        <v>0.2</v>
      </c>
      <c r="E8" s="73"/>
      <c r="F8" s="156">
        <f>SUM(F9:F9)</f>
        <v>0</v>
      </c>
      <c r="G8" s="73"/>
      <c r="H8" s="156">
        <f>SUM(H9:H9)</f>
        <v>0</v>
      </c>
      <c r="I8" s="73"/>
      <c r="J8" s="74">
        <f>SUM(J9:J15)</f>
        <v>10</v>
      </c>
      <c r="K8" s="73"/>
      <c r="L8" s="74">
        <f>SUM(L9:L15)</f>
        <v>10</v>
      </c>
      <c r="M8" s="18"/>
      <c r="N8" s="18"/>
      <c r="O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row>
    <row r="9" spans="1:60" ht="69" customHeight="1" thickBot="1">
      <c r="A9" s="150" t="s">
        <v>106</v>
      </c>
      <c r="B9" s="195" t="s">
        <v>107</v>
      </c>
      <c r="C9" s="196"/>
      <c r="D9" s="79">
        <v>0.2</v>
      </c>
      <c r="E9" s="32">
        <v>0</v>
      </c>
      <c r="F9" s="72">
        <f>IFERROR(MIN(2.5*E9,10),0)</f>
        <v>0</v>
      </c>
      <c r="G9" s="32">
        <v>0</v>
      </c>
      <c r="H9" s="72">
        <f>IFERROR(MIN(2.5*G9,10),0)</f>
        <v>0</v>
      </c>
      <c r="I9" s="32">
        <v>5</v>
      </c>
      <c r="J9" s="72">
        <f t="shared" ref="J9" si="4">IFERROR(MIN(2.5*I9,10),0)</f>
        <v>10</v>
      </c>
      <c r="K9" s="32">
        <v>6</v>
      </c>
      <c r="L9" s="72">
        <f t="shared" ref="L9" si="5">IFERROR(MIN(2.5*K9,10),0)</f>
        <v>10</v>
      </c>
      <c r="M9" s="18"/>
      <c r="N9" s="18"/>
      <c r="O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row>
    <row r="10" spans="1:60" ht="69" customHeight="1" thickBot="1">
      <c r="A10" s="152" t="s">
        <v>108</v>
      </c>
      <c r="B10" s="193" t="s">
        <v>128</v>
      </c>
      <c r="C10" s="194"/>
      <c r="D10" s="80">
        <f>SUM(D11:D12)</f>
        <v>0.2</v>
      </c>
      <c r="E10" s="169"/>
      <c r="F10" s="170"/>
      <c r="G10" s="169"/>
      <c r="H10" s="170"/>
      <c r="I10" s="163"/>
      <c r="J10" s="164"/>
      <c r="K10" s="163"/>
      <c r="L10" s="164"/>
      <c r="M10" s="18"/>
      <c r="N10" s="18"/>
      <c r="O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row>
    <row r="11" spans="1:60" ht="66.75" customHeight="1">
      <c r="A11" s="162" t="s">
        <v>109</v>
      </c>
      <c r="B11" s="202" t="s">
        <v>119</v>
      </c>
      <c r="C11" s="203"/>
      <c r="D11" s="167">
        <v>0.1</v>
      </c>
      <c r="E11" s="32"/>
      <c r="F11" s="72">
        <f>IFERROR(MIN(2.5*E11,10),0)</f>
        <v>0</v>
      </c>
      <c r="G11" s="32"/>
      <c r="H11" s="72">
        <f>IFERROR(MIN(2.5*G11,10),0)</f>
        <v>0</v>
      </c>
      <c r="I11" s="165"/>
      <c r="J11" s="164"/>
      <c r="K11" s="163"/>
      <c r="L11" s="164"/>
      <c r="M11" s="18"/>
      <c r="N11" s="18"/>
      <c r="O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row>
    <row r="12" spans="1:60" ht="59.25" customHeight="1" thickBot="1">
      <c r="A12" s="162" t="s">
        <v>110</v>
      </c>
      <c r="B12" s="202" t="s">
        <v>120</v>
      </c>
      <c r="C12" s="203"/>
      <c r="D12" s="168">
        <v>0.1</v>
      </c>
      <c r="E12" s="32">
        <v>0</v>
      </c>
      <c r="F12" s="72">
        <f>IFERROR(MIN(2.5*E12,10),0)</f>
        <v>0</v>
      </c>
      <c r="G12" s="32"/>
      <c r="H12" s="72">
        <f>IFERROR(MIN(2.5*G12,10),0)</f>
        <v>0</v>
      </c>
      <c r="I12" s="165"/>
      <c r="J12" s="164"/>
      <c r="K12" s="163"/>
      <c r="L12" s="164"/>
      <c r="M12" s="18"/>
      <c r="N12" s="18"/>
      <c r="O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row>
    <row r="13" spans="1:60" ht="33.75" customHeight="1" thickBot="1">
      <c r="A13" s="148" t="s">
        <v>111</v>
      </c>
      <c r="B13" s="197" t="s">
        <v>118</v>
      </c>
      <c r="C13" s="197"/>
      <c r="D13" s="166">
        <f>SUM(D14:D15)</f>
        <v>0.05</v>
      </c>
      <c r="E13" s="171"/>
      <c r="F13" s="172">
        <f>SUM(F14:F15)</f>
        <v>0</v>
      </c>
      <c r="G13" s="171"/>
      <c r="H13" s="172">
        <f>SUM(H14:H15)</f>
        <v>0</v>
      </c>
      <c r="I13" s="73"/>
      <c r="J13" s="74">
        <f>SUM(J14:J15)</f>
        <v>0</v>
      </c>
      <c r="K13" s="73"/>
      <c r="L13" s="74">
        <f>SUM(L14:L15)</f>
        <v>0</v>
      </c>
      <c r="M13" s="18"/>
      <c r="N13" s="18"/>
      <c r="O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row>
    <row r="14" spans="1:60" ht="129.75" customHeight="1">
      <c r="A14" s="150" t="s">
        <v>109</v>
      </c>
      <c r="B14" s="198" t="s">
        <v>83</v>
      </c>
      <c r="C14" s="199"/>
      <c r="D14" s="78">
        <v>0.03</v>
      </c>
      <c r="E14" s="36"/>
      <c r="F14" s="72"/>
      <c r="G14" s="36"/>
      <c r="H14" s="72"/>
      <c r="I14" s="36"/>
      <c r="J14" s="71">
        <f t="shared" ref="J14" si="6">I14*1.5</f>
        <v>0</v>
      </c>
      <c r="K14" s="36"/>
      <c r="L14" s="71">
        <f t="shared" ref="L14" si="7">K14*1.5</f>
        <v>0</v>
      </c>
      <c r="M14" s="18"/>
      <c r="N14" s="18"/>
      <c r="O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row>
    <row r="15" spans="1:60" ht="100.5" customHeight="1" thickBot="1">
      <c r="A15" s="150" t="s">
        <v>110</v>
      </c>
      <c r="B15" s="198" t="s">
        <v>121</v>
      </c>
      <c r="C15" s="199"/>
      <c r="D15" s="78">
        <v>0.02</v>
      </c>
      <c r="E15" s="32"/>
      <c r="F15" s="151"/>
      <c r="G15" s="36"/>
      <c r="H15" s="71"/>
      <c r="I15" s="36"/>
      <c r="J15" s="71">
        <f t="shared" ref="J15" si="8">IF(I15="תואר שלישי",3, IF(I15="לומד לתואר שלישי",2, IF(I15="תואר שני",1,0)))</f>
        <v>0</v>
      </c>
      <c r="K15" s="36"/>
      <c r="L15" s="71">
        <f t="shared" ref="L15" si="9">IF(K15="תואר שלישי",3, IF(K15="לומד לתואר שלישי",2, IF(K15="תואר שני",1,0)))</f>
        <v>0</v>
      </c>
      <c r="M15" s="18"/>
      <c r="N15" s="18"/>
      <c r="O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row>
    <row r="16" spans="1:60" ht="24" customHeight="1" thickBot="1">
      <c r="A16" s="186" t="s">
        <v>84</v>
      </c>
      <c r="B16" s="187"/>
      <c r="C16" s="188"/>
      <c r="D16" s="160">
        <f>SUM(D4+D5+D8+D10+D13)</f>
        <v>1</v>
      </c>
      <c r="E16" s="184">
        <f>SUM(F4+F5+F8+F10+F13)</f>
        <v>0</v>
      </c>
      <c r="F16" s="185"/>
      <c r="G16" s="184">
        <f>SUM(H4+H5+H8+H10+H13)</f>
        <v>0</v>
      </c>
      <c r="H16" s="185"/>
      <c r="I16" s="200" t="e">
        <f>#REF!+#REF!</f>
        <v>#REF!</v>
      </c>
      <c r="J16" s="201"/>
      <c r="K16" s="200" t="e">
        <f>#REF!+#REF!</f>
        <v>#REF!</v>
      </c>
      <c r="L16" s="201"/>
    </row>
    <row r="17" spans="1:12" ht="27.75" customHeight="1" thickBot="1">
      <c r="A17" s="189" t="s">
        <v>111</v>
      </c>
      <c r="B17" s="182" t="s">
        <v>39</v>
      </c>
      <c r="C17" s="183"/>
      <c r="D17" s="50">
        <v>75</v>
      </c>
      <c r="E17" s="180" t="str">
        <f>IF(E16&gt;=$D$17,"V","X")</f>
        <v>X</v>
      </c>
      <c r="F17" s="181"/>
      <c r="G17" s="180" t="str">
        <f>IF(G16&gt;=$D$17,"V","X")</f>
        <v>X</v>
      </c>
      <c r="H17" s="181"/>
      <c r="I17" s="180" t="e">
        <f>IF(I16&gt;=$D$17,"V","X")</f>
        <v>#REF!</v>
      </c>
      <c r="J17" s="181"/>
      <c r="K17" s="180" t="e">
        <f>IF(K16&gt;=$D$17,"V","X")</f>
        <v>#REF!</v>
      </c>
      <c r="L17" s="181"/>
    </row>
    <row r="18" spans="1:12" ht="19.5" thickBot="1">
      <c r="A18" s="190"/>
      <c r="B18" s="178" t="s">
        <v>112</v>
      </c>
      <c r="C18" s="179"/>
      <c r="D18" s="157">
        <v>65</v>
      </c>
      <c r="E18" s="180" t="str">
        <f>IF(E16&gt;=$D$18,"V","X")</f>
        <v>X</v>
      </c>
      <c r="F18" s="181"/>
      <c r="G18" s="180" t="str">
        <f>IF(G16&gt;=$D$18,"V","X")</f>
        <v>X</v>
      </c>
      <c r="H18" s="181"/>
    </row>
  </sheetData>
  <sheetProtection selectLockedCells="1" selectUnlockedCells="1"/>
  <mergeCells count="35">
    <mergeCell ref="B6:C6"/>
    <mergeCell ref="B1:C3"/>
    <mergeCell ref="E1:F1"/>
    <mergeCell ref="E2:F2"/>
    <mergeCell ref="B4:C4"/>
    <mergeCell ref="B5:C5"/>
    <mergeCell ref="K1:L1"/>
    <mergeCell ref="K2:L2"/>
    <mergeCell ref="I1:J1"/>
    <mergeCell ref="G1:H1"/>
    <mergeCell ref="G2:H2"/>
    <mergeCell ref="I2:J2"/>
    <mergeCell ref="K17:L17"/>
    <mergeCell ref="B7:C7"/>
    <mergeCell ref="B8:C8"/>
    <mergeCell ref="B9:C9"/>
    <mergeCell ref="B13:C13"/>
    <mergeCell ref="B15:C15"/>
    <mergeCell ref="B14:C14"/>
    <mergeCell ref="G17:H17"/>
    <mergeCell ref="I17:J17"/>
    <mergeCell ref="G16:H16"/>
    <mergeCell ref="I16:J16"/>
    <mergeCell ref="K16:L16"/>
    <mergeCell ref="B10:C10"/>
    <mergeCell ref="B11:C11"/>
    <mergeCell ref="B12:C12"/>
    <mergeCell ref="B18:C18"/>
    <mergeCell ref="E18:F18"/>
    <mergeCell ref="G18:H18"/>
    <mergeCell ref="B17:C17"/>
    <mergeCell ref="E16:F16"/>
    <mergeCell ref="E17:F17"/>
    <mergeCell ref="A16:C16"/>
    <mergeCell ref="A17:A18"/>
  </mergeCells>
  <conditionalFormatting sqref="E17:L17 E18:H18">
    <cfRule type="containsText" dxfId="1" priority="7" operator="containsText" text="X">
      <formula>NOT(ISERROR(SEARCH("X",E17)))</formula>
    </cfRule>
    <cfRule type="containsText" dxfId="0" priority="8" operator="containsText" text="V">
      <formula>NOT(ISERROR(SEARCH("V",E17)))</formula>
    </cfRule>
  </conditionalFormatting>
  <dataValidations count="10">
    <dataValidation operator="lessThanOrEqual" allowBlank="1" showInputMessage="1" showErrorMessage="1" sqref="K8 I8 K13 I13"/>
    <dataValidation type="decimal" allowBlank="1" showInputMessage="1" showErrorMessage="1" sqref="I7 K7">
      <formula1>0</formula1>
      <formula2>3</formula2>
    </dataValidation>
    <dataValidation type="whole" allowBlank="1" showInputMessage="1" showErrorMessage="1" sqref="E7 G7">
      <formula1>0</formula1>
      <formula2>5</formula2>
    </dataValidation>
    <dataValidation type="whole" allowBlank="1" showInputMessage="1" showErrorMessage="1" sqref="K14 I14">
      <formula1>0</formula1>
      <formula2>2</formula2>
    </dataValidation>
    <dataValidation type="list" operator="lessThanOrEqual" allowBlank="1" showInputMessage="1" showErrorMessage="1" sqref="K15 I15">
      <formula1>"תואר ראשון, תואר שני, לומד לתואר שלישי, תואר שלישי"</formula1>
    </dataValidation>
    <dataValidation type="whole" allowBlank="1" showInputMessage="1" showErrorMessage="1" sqref="J6 L6">
      <formula1>0</formula1>
      <formula2>10</formula2>
    </dataValidation>
    <dataValidation type="whole" allowBlank="1" showInputMessage="1" showErrorMessage="1" sqref="E6 G6">
      <formula1>2</formula1>
      <formula2>7</formula2>
    </dataValidation>
    <dataValidation type="whole" allowBlank="1" showInputMessage="1" showErrorMessage="1" sqref="K9:K12 I9:I12">
      <formula1>2</formula1>
      <formula2>6</formula2>
    </dataValidation>
    <dataValidation type="whole" allowBlank="1" showInputMessage="1" showErrorMessage="1" sqref="E12 E9:E10 G9:G10 G12">
      <formula1>0</formula1>
      <formula2>6</formula2>
    </dataValidation>
    <dataValidation type="whole" allowBlank="1" showInputMessage="1" showErrorMessage="1" sqref="E11 G11">
      <formula1>0</formula1>
      <formula2>7</formula2>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rightToLeft="1" topLeftCell="A4" zoomScaleNormal="100" workbookViewId="0">
      <selection activeCell="B15" sqref="B15"/>
    </sheetView>
  </sheetViews>
  <sheetFormatPr defaultRowHeight="14.25"/>
  <cols>
    <col min="2" max="2" width="60.125" customWidth="1"/>
    <col min="3" max="3" width="7.125" customWidth="1"/>
    <col min="4" max="4" width="8.5" customWidth="1"/>
    <col min="5" max="5" width="18.25" customWidth="1"/>
    <col min="6" max="6" width="9.5" customWidth="1"/>
    <col min="7" max="7" width="23.125" customWidth="1"/>
    <col min="8" max="8" width="11.25" hidden="1" customWidth="1"/>
    <col min="9" max="9" width="16.875" hidden="1" customWidth="1"/>
    <col min="10" max="10" width="8.75" hidden="1" customWidth="1"/>
    <col min="11" max="11" width="21.75" hidden="1" customWidth="1"/>
  </cols>
  <sheetData>
    <row r="1" spans="1:11" ht="15" thickBot="1"/>
    <row r="2" spans="1:11" ht="16.5" thickBot="1">
      <c r="A2" s="30"/>
      <c r="B2" s="56"/>
      <c r="C2" s="56"/>
      <c r="D2" s="225" t="s">
        <v>34</v>
      </c>
      <c r="E2" s="226"/>
      <c r="F2" s="225" t="s">
        <v>35</v>
      </c>
      <c r="G2" s="226"/>
      <c r="H2" s="225" t="s">
        <v>36</v>
      </c>
      <c r="I2" s="226"/>
      <c r="J2" s="225" t="s">
        <v>37</v>
      </c>
      <c r="K2" s="226"/>
    </row>
    <row r="3" spans="1:11" ht="14.25" customHeight="1">
      <c r="A3" s="221" t="s">
        <v>73</v>
      </c>
      <c r="B3" s="221"/>
      <c r="C3" s="217" t="s">
        <v>5</v>
      </c>
      <c r="D3" s="227">
        <f>'תנאי-סף'!D3</f>
        <v>0</v>
      </c>
      <c r="E3" s="228"/>
      <c r="F3" s="227">
        <f>'תנאי-סף'!E3</f>
        <v>0</v>
      </c>
      <c r="G3" s="228"/>
      <c r="H3" s="231">
        <f>'תנאי-סף'!F3</f>
        <v>0</v>
      </c>
      <c r="I3" s="232"/>
      <c r="J3" s="227"/>
      <c r="K3" s="228"/>
    </row>
    <row r="4" spans="1:11" ht="33" customHeight="1">
      <c r="A4" s="221"/>
      <c r="B4" s="221"/>
      <c r="C4" s="218"/>
      <c r="D4" s="229"/>
      <c r="E4" s="230"/>
      <c r="F4" s="229"/>
      <c r="G4" s="230"/>
      <c r="H4" s="233"/>
      <c r="I4" s="234"/>
      <c r="J4" s="229"/>
      <c r="K4" s="230"/>
    </row>
    <row r="5" spans="1:11" ht="81.75" customHeight="1" thickBot="1">
      <c r="A5" s="223" t="s">
        <v>74</v>
      </c>
      <c r="B5" s="224"/>
      <c r="C5" s="60"/>
      <c r="D5" s="61" t="s">
        <v>41</v>
      </c>
      <c r="E5" s="62" t="s">
        <v>42</v>
      </c>
      <c r="F5" s="61" t="s">
        <v>41</v>
      </c>
      <c r="G5" s="62" t="s">
        <v>42</v>
      </c>
      <c r="H5" s="61" t="s">
        <v>41</v>
      </c>
      <c r="I5" s="62" t="s">
        <v>42</v>
      </c>
      <c r="J5" s="66" t="s">
        <v>41</v>
      </c>
      <c r="K5" s="62" t="s">
        <v>42</v>
      </c>
    </row>
    <row r="6" spans="1:11" ht="38.25" customHeight="1">
      <c r="A6" s="222" t="s">
        <v>38</v>
      </c>
      <c r="B6" s="140" t="s">
        <v>75</v>
      </c>
      <c r="C6" s="57">
        <v>0.2</v>
      </c>
      <c r="D6" s="81"/>
      <c r="E6" s="82"/>
      <c r="F6" s="55"/>
      <c r="G6" s="82"/>
      <c r="H6" s="65"/>
      <c r="I6" s="63"/>
      <c r="J6" s="55"/>
      <c r="K6" s="82"/>
    </row>
    <row r="7" spans="1:11" ht="35.25" customHeight="1">
      <c r="A7" s="222"/>
      <c r="B7" s="84" t="s">
        <v>76</v>
      </c>
      <c r="C7" s="58">
        <v>0.1</v>
      </c>
      <c r="D7" s="54"/>
      <c r="E7" s="83"/>
      <c r="F7" s="54"/>
      <c r="G7" s="83"/>
      <c r="H7" s="34"/>
      <c r="I7" s="64"/>
      <c r="J7" s="54"/>
      <c r="K7" s="83"/>
    </row>
    <row r="8" spans="1:11" ht="25.5" customHeight="1">
      <c r="A8" s="222"/>
      <c r="B8" s="59" t="s">
        <v>77</v>
      </c>
      <c r="C8" s="58">
        <v>0.25</v>
      </c>
      <c r="D8" s="54"/>
      <c r="E8" s="83"/>
      <c r="F8" s="54"/>
      <c r="G8" s="83"/>
      <c r="H8" s="34"/>
      <c r="I8" s="64"/>
      <c r="J8" s="54"/>
      <c r="K8" s="83"/>
    </row>
    <row r="9" spans="1:11" ht="24.75" customHeight="1">
      <c r="A9" s="222"/>
      <c r="B9" s="59" t="s">
        <v>78</v>
      </c>
      <c r="C9" s="58">
        <v>0.15</v>
      </c>
      <c r="D9" s="54"/>
      <c r="E9" s="83"/>
      <c r="F9" s="54"/>
      <c r="G9" s="83"/>
      <c r="H9" s="34"/>
      <c r="I9" s="64"/>
      <c r="J9" s="54"/>
      <c r="K9" s="83"/>
    </row>
    <row r="10" spans="1:11" ht="28.5" customHeight="1">
      <c r="A10" s="222"/>
      <c r="B10" s="59" t="s">
        <v>79</v>
      </c>
      <c r="C10" s="58">
        <v>0.1</v>
      </c>
      <c r="D10" s="119"/>
      <c r="E10" s="120"/>
      <c r="F10" s="119"/>
      <c r="G10" s="120"/>
      <c r="H10" s="121"/>
      <c r="I10" s="122"/>
      <c r="J10" s="119"/>
      <c r="K10" s="120"/>
    </row>
    <row r="11" spans="1:11" ht="33.75" customHeight="1" thickBot="1">
      <c r="A11" s="222"/>
      <c r="B11" s="59" t="s">
        <v>80</v>
      </c>
      <c r="C11" s="58">
        <v>0.2</v>
      </c>
      <c r="D11" s="119"/>
      <c r="E11" s="120"/>
      <c r="F11" s="119"/>
      <c r="G11" s="120"/>
      <c r="H11" s="121"/>
      <c r="I11" s="122"/>
      <c r="J11" s="119"/>
      <c r="K11" s="120"/>
    </row>
    <row r="12" spans="1:11" ht="16.5" customHeight="1" thickBot="1">
      <c r="A12" s="219" t="s">
        <v>33</v>
      </c>
      <c r="B12" s="220"/>
      <c r="C12" s="33">
        <f>SUM(C6:C11)</f>
        <v>1</v>
      </c>
      <c r="D12" s="146">
        <f>SUMPRODUCT($C$6:$C$11,D$6:D$11)*10</f>
        <v>0</v>
      </c>
      <c r="E12" s="147"/>
      <c r="F12" s="146">
        <f t="shared" ref="F12" si="0">SUMPRODUCT($C$6:$C$11,F$6:F$11)*10</f>
        <v>0</v>
      </c>
      <c r="G12" s="147"/>
      <c r="H12" s="146">
        <f t="shared" ref="H12" si="1">SUMPRODUCT($C$6:$C$11,H$6:H$11)*10</f>
        <v>0</v>
      </c>
      <c r="I12" s="147"/>
      <c r="J12" s="146">
        <f t="shared" ref="J12" si="2">SUMPRODUCT($C$6:$C$11,J$6:J$11)*10</f>
        <v>0</v>
      </c>
      <c r="K12" s="147"/>
    </row>
  </sheetData>
  <mergeCells count="13">
    <mergeCell ref="J2:K2"/>
    <mergeCell ref="J3:K4"/>
    <mergeCell ref="D2:E2"/>
    <mergeCell ref="D3:E4"/>
    <mergeCell ref="F2:G2"/>
    <mergeCell ref="F3:G4"/>
    <mergeCell ref="H3:I4"/>
    <mergeCell ref="H2:I2"/>
    <mergeCell ref="C3:C4"/>
    <mergeCell ref="A12:B12"/>
    <mergeCell ref="A3:B4"/>
    <mergeCell ref="A6:A11"/>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7"/>
  <sheetViews>
    <sheetView rightToLeft="1" zoomScaleNormal="100" workbookViewId="0">
      <selection activeCell="E17" sqref="E17"/>
    </sheetView>
  </sheetViews>
  <sheetFormatPr defaultRowHeight="14.25"/>
  <cols>
    <col min="1" max="2" width="9" style="85" customWidth="1"/>
    <col min="3" max="3" width="21.75" style="85" customWidth="1"/>
    <col min="4" max="5" width="12.625" style="85" customWidth="1"/>
    <col min="6" max="6" width="19.875" style="85" hidden="1" customWidth="1"/>
    <col min="7" max="7" width="14.875" style="85" hidden="1" customWidth="1"/>
    <col min="8" max="8" width="0" style="85" hidden="1" customWidth="1"/>
    <col min="9" max="16384" width="9" style="85"/>
  </cols>
  <sheetData>
    <row r="1" spans="2:7" ht="15" thickBot="1"/>
    <row r="2" spans="2:7" ht="15">
      <c r="C2" s="235" t="s">
        <v>12</v>
      </c>
      <c r="D2" s="86">
        <v>1</v>
      </c>
      <c r="E2" s="87">
        <v>2</v>
      </c>
      <c r="F2" s="87">
        <v>3</v>
      </c>
      <c r="G2" s="88">
        <v>4</v>
      </c>
    </row>
    <row r="3" spans="2:7" ht="44.25" customHeight="1">
      <c r="C3" s="236"/>
      <c r="D3" s="89" t="str">
        <f>IF('תנאי-סף'!D3="","",'תנאי-סף'!D3)</f>
        <v/>
      </c>
      <c r="E3" s="90">
        <f>'תנאי-סף'!E3</f>
        <v>0</v>
      </c>
      <c r="F3" s="90">
        <f>'תנאי-סף'!F3</f>
        <v>0</v>
      </c>
      <c r="G3" s="91">
        <f>'תנאי-סף'!G3</f>
        <v>0</v>
      </c>
    </row>
    <row r="4" spans="2:7" ht="18.75" customHeight="1">
      <c r="C4" s="92" t="s">
        <v>43</v>
      </c>
      <c r="D4" s="158"/>
      <c r="E4" s="159"/>
      <c r="F4" s="117"/>
      <c r="G4" s="118"/>
    </row>
    <row r="5" spans="2:7" ht="18.75" customHeight="1">
      <c r="C5" s="93" t="s">
        <v>44</v>
      </c>
      <c r="D5" s="115">
        <f>D4*1.17</f>
        <v>0</v>
      </c>
      <c r="E5" s="115">
        <f t="shared" ref="E5:G5" si="0">E4*1.17</f>
        <v>0</v>
      </c>
      <c r="F5" s="115">
        <f t="shared" si="0"/>
        <v>0</v>
      </c>
      <c r="G5" s="116">
        <f t="shared" si="0"/>
        <v>0</v>
      </c>
    </row>
    <row r="6" spans="2:7" ht="18.75" customHeight="1" thickBot="1">
      <c r="C6" s="94" t="s">
        <v>8</v>
      </c>
      <c r="D6" s="95">
        <f>IFERROR(MIN($D$5,$E$5,$G$5)/D4*100,0)</f>
        <v>0</v>
      </c>
      <c r="E6" s="96">
        <f t="shared" ref="E6:G6" si="1">IFERROR(MIN($D$5,$E$5,$G$5)/E4*100,0)</f>
        <v>0</v>
      </c>
      <c r="F6" s="96">
        <f t="shared" si="1"/>
        <v>0</v>
      </c>
      <c r="G6" s="97">
        <f t="shared" si="1"/>
        <v>0</v>
      </c>
    </row>
    <row r="11" spans="2:7" ht="15" thickBot="1"/>
    <row r="12" spans="2:7" ht="15">
      <c r="B12" s="237" t="s">
        <v>13</v>
      </c>
      <c r="C12" s="238"/>
      <c r="D12" s="98">
        <v>1</v>
      </c>
      <c r="E12" s="87">
        <v>2</v>
      </c>
      <c r="F12" s="87">
        <v>3</v>
      </c>
      <c r="G12" s="88">
        <v>4</v>
      </c>
    </row>
    <row r="13" spans="2:7" ht="60" customHeight="1">
      <c r="B13" s="99" t="s">
        <v>5</v>
      </c>
      <c r="C13" s="100" t="s">
        <v>14</v>
      </c>
      <c r="D13" s="101"/>
      <c r="E13" s="102"/>
      <c r="F13" s="102">
        <f>'תנאי-סף'!F3</f>
        <v>0</v>
      </c>
      <c r="G13" s="103"/>
    </row>
    <row r="14" spans="2:7" ht="18.75" customHeight="1">
      <c r="B14" s="113">
        <v>0.5</v>
      </c>
      <c r="C14" s="114" t="s">
        <v>9</v>
      </c>
      <c r="D14" s="104">
        <f>איכות!E16</f>
        <v>0</v>
      </c>
      <c r="E14" s="104">
        <f>איכות!G16</f>
        <v>0</v>
      </c>
      <c r="F14" s="104" t="e">
        <f>איכות!#REF!</f>
        <v>#REF!</v>
      </c>
      <c r="G14" s="105" t="e">
        <f>איכות!#REF!</f>
        <v>#REF!</v>
      </c>
    </row>
    <row r="15" spans="2:7" ht="19.5" customHeight="1">
      <c r="B15" s="113">
        <v>0.5</v>
      </c>
      <c r="C15" s="114" t="s">
        <v>10</v>
      </c>
      <c r="D15" s="104">
        <f>D6</f>
        <v>0</v>
      </c>
      <c r="E15" s="104">
        <f t="shared" ref="E15:G15" si="2">E6</f>
        <v>0</v>
      </c>
      <c r="F15" s="104">
        <f t="shared" si="2"/>
        <v>0</v>
      </c>
      <c r="G15" s="105">
        <f t="shared" si="2"/>
        <v>0</v>
      </c>
    </row>
    <row r="16" spans="2:7" ht="17.25" customHeight="1">
      <c r="B16" s="106">
        <f>SUM(B14:B15)</f>
        <v>1</v>
      </c>
      <c r="C16" s="107" t="s">
        <v>11</v>
      </c>
      <c r="D16" s="108">
        <f>(D14*B$14)+(D15*B$15)</f>
        <v>0</v>
      </c>
      <c r="E16" s="108">
        <f>(E14*B$14)+(E15*B$15)</f>
        <v>0</v>
      </c>
      <c r="F16" s="108" t="e">
        <f t="shared" ref="F16:G16" si="3">(F14*0.6)+(F15*0.4)</f>
        <v>#REF!</v>
      </c>
      <c r="G16" s="109" t="e">
        <f t="shared" si="3"/>
        <v>#REF!</v>
      </c>
    </row>
    <row r="17" spans="2:7" ht="15.75" thickBot="1">
      <c r="B17" s="239" t="s">
        <v>15</v>
      </c>
      <c r="C17" s="240"/>
      <c r="D17" s="110">
        <f>RANK(D16,$D$16:$E$16,0)</f>
        <v>1</v>
      </c>
      <c r="E17" s="111">
        <f>RANK(E16,$D$16:$E$16,0)</f>
        <v>1</v>
      </c>
      <c r="F17" s="111" t="e">
        <f>RANK(F16,$D$16:$G$16,0)</f>
        <v>#REF!</v>
      </c>
      <c r="G17" s="112" t="e">
        <f>RANK(G16,$D$16:$G$16,0)</f>
        <v>#REF!</v>
      </c>
    </row>
  </sheetData>
  <mergeCells count="3">
    <mergeCell ref="C2:C3"/>
    <mergeCell ref="B12:C12"/>
    <mergeCell ref="B17:C17"/>
  </mergeCells>
  <pageMargins left="0.7" right="0.7" top="0.75" bottom="0.75" header="0.3" footer="0.3"/>
  <ignoredErrors>
    <ignoredError sqref="D5 E5 G5" unlockedFormula="1"/>
    <ignoredError sqref="F5"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199BB9-5D75-4168-A3B9-3E76B74CA0B6}">
  <ds:schemaRefs>
    <ds:schemaRef ds:uri="http://purl.org/dc/terms/"/>
    <ds:schemaRef ds:uri="http://schemas.openxmlformats.org/package/2006/metadata/core-properties"/>
    <ds:schemaRef ds:uri="http://purl.org/dc/dcmitype/"/>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17551DC-03FB-4A88-8A08-E572EE655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7FD3EA3-11B1-4A53-804F-1F75234CD1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15</vt:i4>
      </vt:variant>
    </vt:vector>
  </HeadingPairs>
  <TitlesOfParts>
    <vt:vector size="19" baseType="lpstr">
      <vt:lpstr>תנאי-סף</vt:lpstr>
      <vt:lpstr>איכות</vt:lpstr>
      <vt:lpstr>תכנית המחקר המוצעת</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'תנאי-סף'!_Ref374524676</vt:lpstr>
      <vt:lpstr>'תנאי-סף'!_Ref375743705</vt:lpstr>
      <vt:lpstr>'תנאי-סף'!_Ref414963483</vt:lpstr>
      <vt:lpstr>'תנאי-סף'!_Ref416103278</vt:lpstr>
      <vt:lpstr>'תנאי-סף'!_Ref420855264</vt:lpstr>
      <vt:lpstr>'תנאי-סף'!_Ref421107478</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Racheli Hadar</cp:lastModifiedBy>
  <dcterms:created xsi:type="dcterms:W3CDTF">2012-09-13T08:40:43Z</dcterms:created>
  <dcterms:modified xsi:type="dcterms:W3CDTF">2018-04-17T09:00:47Z</dcterms:modified>
</cp:coreProperties>
</file>